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7620" firstSheet="2" activeTab="4"/>
  </bookViews>
  <sheets>
    <sheet name="LISTA E PROJEKTEVE 2023-25" sheetId="1" r:id="rId1"/>
    <sheet name="GRANTI I PERGJITHSHEM" sheetId="2" r:id="rId2"/>
    <sheet name="GRANTI I ARSIMIT" sheetId="3" r:id="rId3"/>
    <sheet name="GRANTI I SHENDETSISI" sheetId="5" r:id="rId4"/>
    <sheet name="tabela 4.1 2023" sheetId="6" r:id="rId5"/>
    <sheet name="tabela 4.1 2024" sheetId="7" r:id="rId6"/>
    <sheet name="tabela 4.1 2025" sheetId="8" r:id="rId7"/>
  </sheets>
  <externalReferences>
    <externalReference r:id="rId8"/>
    <externalReference r:id="rId9"/>
    <externalReference r:id="rId10"/>
  </externalReferences>
  <calcPr calcId="144525"/>
</workbook>
</file>

<file path=xl/calcChain.xml><?xml version="1.0" encoding="utf-8"?>
<calcChain xmlns="http://schemas.openxmlformats.org/spreadsheetml/2006/main">
  <c r="F143" i="8"/>
  <c r="F142" s="1"/>
  <c r="L139"/>
  <c r="H139"/>
  <c r="F139"/>
  <c r="F127" s="1"/>
  <c r="F126" s="1"/>
  <c r="K138"/>
  <c r="L138" s="1"/>
  <c r="H138"/>
  <c r="F138"/>
  <c r="F135"/>
  <c r="F134"/>
  <c r="F131"/>
  <c r="F130"/>
  <c r="H127"/>
  <c r="G127"/>
  <c r="F123"/>
  <c r="F122"/>
  <c r="F119"/>
  <c r="F118"/>
  <c r="F115"/>
  <c r="F111" s="1"/>
  <c r="F110" s="1"/>
  <c r="F114"/>
  <c r="L109"/>
  <c r="L108"/>
  <c r="K108"/>
  <c r="F105"/>
  <c r="F104" s="1"/>
  <c r="H101"/>
  <c r="H93" s="1"/>
  <c r="H5" s="1"/>
  <c r="H4" s="1"/>
  <c r="F101"/>
  <c r="F100" s="1"/>
  <c r="K100"/>
  <c r="F97"/>
  <c r="F96" s="1"/>
  <c r="K93"/>
  <c r="K92" s="1"/>
  <c r="F93"/>
  <c r="F92" s="1"/>
  <c r="L90"/>
  <c r="L89"/>
  <c r="F89"/>
  <c r="F88" s="1"/>
  <c r="F84" s="1"/>
  <c r="K88"/>
  <c r="L86"/>
  <c r="K86"/>
  <c r="K85"/>
  <c r="G85"/>
  <c r="L85" s="1"/>
  <c r="F85"/>
  <c r="K84"/>
  <c r="F81"/>
  <c r="F80" s="1"/>
  <c r="F76" s="1"/>
  <c r="F77"/>
  <c r="G73"/>
  <c r="F73"/>
  <c r="F72"/>
  <c r="F69"/>
  <c r="F68"/>
  <c r="F65"/>
  <c r="F61" s="1"/>
  <c r="F60" s="1"/>
  <c r="F64"/>
  <c r="F57"/>
  <c r="F56"/>
  <c r="F53"/>
  <c r="F52"/>
  <c r="F48" s="1"/>
  <c r="F49"/>
  <c r="I45"/>
  <c r="F45"/>
  <c r="F44" s="1"/>
  <c r="K44"/>
  <c r="I44"/>
  <c r="K42"/>
  <c r="K41"/>
  <c r="I41"/>
  <c r="I40" s="1"/>
  <c r="K40"/>
  <c r="L38"/>
  <c r="L37"/>
  <c r="L36" s="1"/>
  <c r="L32" s="1"/>
  <c r="F37"/>
  <c r="K36"/>
  <c r="F36"/>
  <c r="L34"/>
  <c r="K34"/>
  <c r="K33"/>
  <c r="F33"/>
  <c r="K32"/>
  <c r="F32"/>
  <c r="L29"/>
  <c r="F29"/>
  <c r="F21" s="1"/>
  <c r="L28"/>
  <c r="F28"/>
  <c r="L26"/>
  <c r="L25"/>
  <c r="L21" s="1"/>
  <c r="L20" s="1"/>
  <c r="F25"/>
  <c r="L24"/>
  <c r="K24"/>
  <c r="F24"/>
  <c r="L22"/>
  <c r="H21"/>
  <c r="H20" s="1"/>
  <c r="K20"/>
  <c r="L18"/>
  <c r="L17"/>
  <c r="L16" s="1"/>
  <c r="F17"/>
  <c r="K16"/>
  <c r="F16"/>
  <c r="L14"/>
  <c r="L13"/>
  <c r="L12" s="1"/>
  <c r="L8" s="1"/>
  <c r="F13"/>
  <c r="K12"/>
  <c r="J12"/>
  <c r="F12"/>
  <c r="F11"/>
  <c r="L10"/>
  <c r="F10"/>
  <c r="L9"/>
  <c r="F9"/>
  <c r="K8"/>
  <c r="J8"/>
  <c r="F8"/>
  <c r="F7"/>
  <c r="L6"/>
  <c r="K6"/>
  <c r="F6"/>
  <c r="K5"/>
  <c r="I5"/>
  <c r="I4" s="1"/>
  <c r="G5"/>
  <c r="G4" s="1"/>
  <c r="K4"/>
  <c r="J4"/>
  <c r="G143" i="7"/>
  <c r="G127" s="1"/>
  <c r="G5" s="1"/>
  <c r="L139"/>
  <c r="K138"/>
  <c r="L135"/>
  <c r="L129"/>
  <c r="L128"/>
  <c r="K128"/>
  <c r="L127"/>
  <c r="K127"/>
  <c r="K126" s="1"/>
  <c r="L109"/>
  <c r="L108"/>
  <c r="H101"/>
  <c r="H100" s="1"/>
  <c r="K100"/>
  <c r="K93"/>
  <c r="K92" s="1"/>
  <c r="H93"/>
  <c r="H92" s="1"/>
  <c r="K88"/>
  <c r="K86"/>
  <c r="K85"/>
  <c r="K84" s="1"/>
  <c r="K44"/>
  <c r="K42"/>
  <c r="K41"/>
  <c r="K40"/>
  <c r="I38"/>
  <c r="L38" s="1"/>
  <c r="L34" s="1"/>
  <c r="L37"/>
  <c r="L36" s="1"/>
  <c r="L32" s="1"/>
  <c r="F37"/>
  <c r="F33" s="1"/>
  <c r="K36"/>
  <c r="K32" s="1"/>
  <c r="F36"/>
  <c r="F32" s="1"/>
  <c r="K34"/>
  <c r="L33"/>
  <c r="K33"/>
  <c r="L29"/>
  <c r="F29"/>
  <c r="F28" s="1"/>
  <c r="I28"/>
  <c r="L28" s="1"/>
  <c r="L26"/>
  <c r="L25"/>
  <c r="F25"/>
  <c r="K24"/>
  <c r="I24"/>
  <c r="L24" s="1"/>
  <c r="F24"/>
  <c r="L22"/>
  <c r="L21"/>
  <c r="L20" s="1"/>
  <c r="H21"/>
  <c r="F21"/>
  <c r="F20" s="1"/>
  <c r="K20"/>
  <c r="I20"/>
  <c r="H20"/>
  <c r="L18"/>
  <c r="L16" s="1"/>
  <c r="L17"/>
  <c r="F17"/>
  <c r="K16"/>
  <c r="I16"/>
  <c r="F16"/>
  <c r="L14"/>
  <c r="L13"/>
  <c r="F13"/>
  <c r="F9" s="1"/>
  <c r="F5" s="1"/>
  <c r="F4" s="1"/>
  <c r="L12"/>
  <c r="L8" s="1"/>
  <c r="K12"/>
  <c r="J12"/>
  <c r="I12"/>
  <c r="I8" s="1"/>
  <c r="F12"/>
  <c r="F8" s="1"/>
  <c r="F11"/>
  <c r="L10"/>
  <c r="F10"/>
  <c r="L9"/>
  <c r="K8"/>
  <c r="J8"/>
  <c r="F7"/>
  <c r="V6"/>
  <c r="K6"/>
  <c r="J6"/>
  <c r="I6"/>
  <c r="L6" s="1"/>
  <c r="F6"/>
  <c r="K5"/>
  <c r="I5"/>
  <c r="H5"/>
  <c r="H4" s="1"/>
  <c r="K4"/>
  <c r="J4"/>
  <c r="I4"/>
  <c r="N147" i="6"/>
  <c r="M147"/>
  <c r="N146"/>
  <c r="M146"/>
  <c r="L146"/>
  <c r="I145"/>
  <c r="I144" s="1"/>
  <c r="H145"/>
  <c r="G145"/>
  <c r="L145" s="1"/>
  <c r="F145"/>
  <c r="N144"/>
  <c r="M144"/>
  <c r="K144"/>
  <c r="J144"/>
  <c r="H144"/>
  <c r="F144"/>
  <c r="N143"/>
  <c r="M143"/>
  <c r="N142"/>
  <c r="M142"/>
  <c r="I141"/>
  <c r="I129" s="1"/>
  <c r="H141"/>
  <c r="G141"/>
  <c r="F141"/>
  <c r="N140"/>
  <c r="M140"/>
  <c r="K140"/>
  <c r="J140"/>
  <c r="H140"/>
  <c r="F140"/>
  <c r="N139"/>
  <c r="L138"/>
  <c r="H138"/>
  <c r="I137"/>
  <c r="H137"/>
  <c r="H136" s="1"/>
  <c r="G137"/>
  <c r="F137"/>
  <c r="F136" s="1"/>
  <c r="N136"/>
  <c r="M136"/>
  <c r="K136"/>
  <c r="J136"/>
  <c r="I136"/>
  <c r="G136"/>
  <c r="L136" s="1"/>
  <c r="N135"/>
  <c r="N131" s="1"/>
  <c r="N128" s="1"/>
  <c r="M135"/>
  <c r="L134"/>
  <c r="L132" s="1"/>
  <c r="J134"/>
  <c r="L133"/>
  <c r="G133"/>
  <c r="F133"/>
  <c r="F132" s="1"/>
  <c r="M132"/>
  <c r="K132"/>
  <c r="J132"/>
  <c r="I132"/>
  <c r="H132"/>
  <c r="G132"/>
  <c r="M131"/>
  <c r="M130"/>
  <c r="L130"/>
  <c r="K130"/>
  <c r="J130"/>
  <c r="J128" s="1"/>
  <c r="H130"/>
  <c r="N129"/>
  <c r="M129"/>
  <c r="K129"/>
  <c r="H129"/>
  <c r="H128" s="1"/>
  <c r="F129"/>
  <c r="F128" s="1"/>
  <c r="M128"/>
  <c r="K128"/>
  <c r="N127"/>
  <c r="M127"/>
  <c r="L126"/>
  <c r="J126"/>
  <c r="L125"/>
  <c r="H125"/>
  <c r="G125"/>
  <c r="G124" s="1"/>
  <c r="L124" s="1"/>
  <c r="F125"/>
  <c r="N124"/>
  <c r="M124"/>
  <c r="K124"/>
  <c r="J124"/>
  <c r="I124"/>
  <c r="H124"/>
  <c r="F124"/>
  <c r="N123"/>
  <c r="M123"/>
  <c r="M115" s="1"/>
  <c r="L122"/>
  <c r="J122"/>
  <c r="H121"/>
  <c r="G121"/>
  <c r="L121" s="1"/>
  <c r="F121"/>
  <c r="N120"/>
  <c r="M120"/>
  <c r="K120"/>
  <c r="J120"/>
  <c r="I120"/>
  <c r="H120"/>
  <c r="F120"/>
  <c r="N119"/>
  <c r="N115" s="1"/>
  <c r="N112" s="1"/>
  <c r="M119"/>
  <c r="J118"/>
  <c r="L118" s="1"/>
  <c r="H117"/>
  <c r="G117"/>
  <c r="L117" s="1"/>
  <c r="F117"/>
  <c r="F113" s="1"/>
  <c r="F112" s="1"/>
  <c r="K116"/>
  <c r="J116"/>
  <c r="I116"/>
  <c r="H116"/>
  <c r="G116"/>
  <c r="F116"/>
  <c r="N114"/>
  <c r="J113"/>
  <c r="I113"/>
  <c r="H113"/>
  <c r="H112" s="1"/>
  <c r="K112"/>
  <c r="I112"/>
  <c r="L109"/>
  <c r="L108" s="1"/>
  <c r="K108"/>
  <c r="N107"/>
  <c r="N106"/>
  <c r="N104" s="1"/>
  <c r="K105"/>
  <c r="K104" s="1"/>
  <c r="H105"/>
  <c r="G105"/>
  <c r="L105" s="1"/>
  <c r="F105"/>
  <c r="M104"/>
  <c r="J104"/>
  <c r="I104"/>
  <c r="H104"/>
  <c r="F104"/>
  <c r="N103"/>
  <c r="M103"/>
  <c r="M100" s="1"/>
  <c r="N102"/>
  <c r="J102"/>
  <c r="J100" s="1"/>
  <c r="J92" s="1"/>
  <c r="H102"/>
  <c r="L102" s="1"/>
  <c r="L94" s="1"/>
  <c r="N101"/>
  <c r="J101"/>
  <c r="I101"/>
  <c r="I100" s="1"/>
  <c r="I92" s="1"/>
  <c r="H101"/>
  <c r="G101"/>
  <c r="L101" s="1"/>
  <c r="F101"/>
  <c r="N100"/>
  <c r="K100"/>
  <c r="H100"/>
  <c r="F100"/>
  <c r="N99"/>
  <c r="R97"/>
  <c r="J97"/>
  <c r="G97"/>
  <c r="L97" s="1"/>
  <c r="L93" s="1"/>
  <c r="F97"/>
  <c r="N96"/>
  <c r="M96"/>
  <c r="K96"/>
  <c r="J96"/>
  <c r="I96"/>
  <c r="H96"/>
  <c r="H92" s="1"/>
  <c r="F96"/>
  <c r="N95"/>
  <c r="M95"/>
  <c r="M92" s="1"/>
  <c r="M94"/>
  <c r="H94"/>
  <c r="M93"/>
  <c r="J93"/>
  <c r="I93"/>
  <c r="H93"/>
  <c r="F93"/>
  <c r="N92"/>
  <c r="K92"/>
  <c r="F92"/>
  <c r="N91"/>
  <c r="N90"/>
  <c r="N88" s="1"/>
  <c r="M90"/>
  <c r="L90"/>
  <c r="L86" s="1"/>
  <c r="N89"/>
  <c r="M89"/>
  <c r="H89"/>
  <c r="H85" s="1"/>
  <c r="G89"/>
  <c r="L89" s="1"/>
  <c r="F89"/>
  <c r="F85" s="1"/>
  <c r="M88"/>
  <c r="K88"/>
  <c r="K84" s="1"/>
  <c r="J88"/>
  <c r="H88"/>
  <c r="G88"/>
  <c r="F88"/>
  <c r="N87"/>
  <c r="M87"/>
  <c r="M86"/>
  <c r="K86"/>
  <c r="M85"/>
  <c r="M84" s="1"/>
  <c r="K85"/>
  <c r="G85"/>
  <c r="N84"/>
  <c r="J84"/>
  <c r="I84"/>
  <c r="H84"/>
  <c r="G84"/>
  <c r="F84"/>
  <c r="M83"/>
  <c r="M82"/>
  <c r="M78" s="1"/>
  <c r="H81"/>
  <c r="G81"/>
  <c r="G80" s="1"/>
  <c r="G76" s="1"/>
  <c r="F81"/>
  <c r="F80" s="1"/>
  <c r="F76" s="1"/>
  <c r="N80"/>
  <c r="M80"/>
  <c r="K80"/>
  <c r="J80"/>
  <c r="I80"/>
  <c r="H80"/>
  <c r="N79"/>
  <c r="M79"/>
  <c r="N78"/>
  <c r="N77"/>
  <c r="M77"/>
  <c r="M76" s="1"/>
  <c r="H77"/>
  <c r="G77"/>
  <c r="F77"/>
  <c r="N76"/>
  <c r="H76"/>
  <c r="H73"/>
  <c r="G73"/>
  <c r="L73" s="1"/>
  <c r="F73"/>
  <c r="H72"/>
  <c r="G72"/>
  <c r="F72"/>
  <c r="N71"/>
  <c r="N70"/>
  <c r="N68" s="1"/>
  <c r="H69"/>
  <c r="H68" s="1"/>
  <c r="G69"/>
  <c r="F69"/>
  <c r="F68" s="1"/>
  <c r="M68"/>
  <c r="K68"/>
  <c r="J68"/>
  <c r="I68"/>
  <c r="G68"/>
  <c r="N67"/>
  <c r="N64" s="1"/>
  <c r="N66"/>
  <c r="L66"/>
  <c r="J66"/>
  <c r="L65"/>
  <c r="L61" s="1"/>
  <c r="J65"/>
  <c r="H65"/>
  <c r="H64" s="1"/>
  <c r="G65"/>
  <c r="F65"/>
  <c r="F64" s="1"/>
  <c r="M64"/>
  <c r="K64"/>
  <c r="J64"/>
  <c r="I64"/>
  <c r="G64"/>
  <c r="M63"/>
  <c r="K62"/>
  <c r="J62"/>
  <c r="L62" s="1"/>
  <c r="L60" s="1"/>
  <c r="M61"/>
  <c r="K61"/>
  <c r="K60" s="1"/>
  <c r="J61"/>
  <c r="H61"/>
  <c r="G61"/>
  <c r="F61"/>
  <c r="N60"/>
  <c r="J60"/>
  <c r="I60"/>
  <c r="H60"/>
  <c r="G60"/>
  <c r="F60"/>
  <c r="H57"/>
  <c r="H56" s="1"/>
  <c r="G57"/>
  <c r="L57" s="1"/>
  <c r="L56" s="1"/>
  <c r="F57"/>
  <c r="F56" s="1"/>
  <c r="N56"/>
  <c r="M56"/>
  <c r="K56"/>
  <c r="J56"/>
  <c r="I56"/>
  <c r="G56"/>
  <c r="H53"/>
  <c r="G53"/>
  <c r="F53"/>
  <c r="L52"/>
  <c r="K52"/>
  <c r="K48" s="1"/>
  <c r="J52"/>
  <c r="I52"/>
  <c r="I48" s="1"/>
  <c r="H52"/>
  <c r="G52"/>
  <c r="G48" s="1"/>
  <c r="F52"/>
  <c r="H49"/>
  <c r="G49"/>
  <c r="L49" s="1"/>
  <c r="F49"/>
  <c r="N48"/>
  <c r="M48"/>
  <c r="J48"/>
  <c r="H48"/>
  <c r="F48"/>
  <c r="N46"/>
  <c r="M46"/>
  <c r="L46"/>
  <c r="N45"/>
  <c r="M45"/>
  <c r="I45"/>
  <c r="H45"/>
  <c r="H41" s="1"/>
  <c r="H40" s="1"/>
  <c r="G45"/>
  <c r="F45"/>
  <c r="F41" s="1"/>
  <c r="F40" s="1"/>
  <c r="N44"/>
  <c r="M44"/>
  <c r="K44"/>
  <c r="J44"/>
  <c r="I44"/>
  <c r="G44"/>
  <c r="F44"/>
  <c r="N43"/>
  <c r="M43"/>
  <c r="N42"/>
  <c r="M42"/>
  <c r="L42"/>
  <c r="K42"/>
  <c r="N41"/>
  <c r="M41"/>
  <c r="K41"/>
  <c r="I41"/>
  <c r="I40" s="1"/>
  <c r="G41"/>
  <c r="G40" s="1"/>
  <c r="N40"/>
  <c r="M40"/>
  <c r="K40"/>
  <c r="J40"/>
  <c r="M39"/>
  <c r="N38"/>
  <c r="L38"/>
  <c r="L34" s="1"/>
  <c r="J38"/>
  <c r="H38"/>
  <c r="H36" s="1"/>
  <c r="H32" s="1"/>
  <c r="N37"/>
  <c r="N33" s="1"/>
  <c r="N32" s="1"/>
  <c r="J37"/>
  <c r="J33" s="1"/>
  <c r="J5" s="1"/>
  <c r="H37"/>
  <c r="G37"/>
  <c r="L37" s="1"/>
  <c r="F37"/>
  <c r="F36" s="1"/>
  <c r="F32" s="1"/>
  <c r="M36"/>
  <c r="K36"/>
  <c r="I36"/>
  <c r="I32" s="1"/>
  <c r="N35"/>
  <c r="M35"/>
  <c r="H35"/>
  <c r="N34"/>
  <c r="M34"/>
  <c r="J34"/>
  <c r="M33"/>
  <c r="H33"/>
  <c r="F33"/>
  <c r="M32"/>
  <c r="K32"/>
  <c r="N31"/>
  <c r="N23" s="1"/>
  <c r="N7" s="1"/>
  <c r="N4" s="1"/>
  <c r="M31"/>
  <c r="N30"/>
  <c r="N22" s="1"/>
  <c r="N20" s="1"/>
  <c r="M30"/>
  <c r="H29"/>
  <c r="G29"/>
  <c r="G28" s="1"/>
  <c r="L28" s="1"/>
  <c r="F29"/>
  <c r="M28"/>
  <c r="K28"/>
  <c r="J28"/>
  <c r="I28"/>
  <c r="H28"/>
  <c r="F28"/>
  <c r="N27"/>
  <c r="H26"/>
  <c r="L26" s="1"/>
  <c r="L25"/>
  <c r="H25"/>
  <c r="G25"/>
  <c r="G24" s="1"/>
  <c r="L24" s="1"/>
  <c r="F25"/>
  <c r="N24"/>
  <c r="M24"/>
  <c r="K24"/>
  <c r="J24"/>
  <c r="I24"/>
  <c r="H24"/>
  <c r="F24"/>
  <c r="M23"/>
  <c r="H23"/>
  <c r="G23"/>
  <c r="M22"/>
  <c r="K22"/>
  <c r="K20" s="1"/>
  <c r="G22"/>
  <c r="N21"/>
  <c r="M21"/>
  <c r="M20" s="1"/>
  <c r="K21"/>
  <c r="H21"/>
  <c r="G21"/>
  <c r="G20" s="1"/>
  <c r="F21"/>
  <c r="J20"/>
  <c r="I20"/>
  <c r="F20"/>
  <c r="H18"/>
  <c r="H17"/>
  <c r="H16" s="1"/>
  <c r="G17"/>
  <c r="L17" s="1"/>
  <c r="F17"/>
  <c r="F16" s="1"/>
  <c r="N16"/>
  <c r="M16"/>
  <c r="K16"/>
  <c r="J16"/>
  <c r="I16"/>
  <c r="G16"/>
  <c r="L14"/>
  <c r="L10" s="1"/>
  <c r="J14"/>
  <c r="J12" s="1"/>
  <c r="J8" s="1"/>
  <c r="J13"/>
  <c r="H13"/>
  <c r="H12" s="1"/>
  <c r="H8" s="1"/>
  <c r="G13"/>
  <c r="F13"/>
  <c r="F12" s="1"/>
  <c r="F8" s="1"/>
  <c r="F5" s="1"/>
  <c r="F4" s="1"/>
  <c r="N12"/>
  <c r="M12"/>
  <c r="K12"/>
  <c r="I12"/>
  <c r="G12"/>
  <c r="F11"/>
  <c r="F7" s="1"/>
  <c r="N10"/>
  <c r="M10"/>
  <c r="J10"/>
  <c r="F10"/>
  <c r="N9"/>
  <c r="N8" s="1"/>
  <c r="M9"/>
  <c r="J9"/>
  <c r="H9"/>
  <c r="H5" s="1"/>
  <c r="G9"/>
  <c r="F9"/>
  <c r="M8"/>
  <c r="K8"/>
  <c r="I8"/>
  <c r="G8"/>
  <c r="N6"/>
  <c r="M6"/>
  <c r="K6"/>
  <c r="K4" s="1"/>
  <c r="I6"/>
  <c r="F6"/>
  <c r="N5"/>
  <c r="M5"/>
  <c r="K5"/>
  <c r="F20" i="8" l="1"/>
  <c r="F5"/>
  <c r="F4" s="1"/>
  <c r="L33"/>
  <c r="F41"/>
  <c r="F40" s="1"/>
  <c r="L5"/>
  <c r="L4" s="1"/>
  <c r="G4" i="7"/>
  <c r="L5"/>
  <c r="L4" s="1"/>
  <c r="I36"/>
  <c r="I32" s="1"/>
  <c r="M4" i="6"/>
  <c r="L22"/>
  <c r="L36"/>
  <c r="L32" s="1"/>
  <c r="L33"/>
  <c r="L48"/>
  <c r="L68"/>
  <c r="I128"/>
  <c r="I5"/>
  <c r="I4" s="1"/>
  <c r="L88"/>
  <c r="L84" s="1"/>
  <c r="L85"/>
  <c r="L64"/>
  <c r="L72"/>
  <c r="L69"/>
  <c r="L116"/>
  <c r="L113"/>
  <c r="M112"/>
  <c r="M7"/>
  <c r="L81"/>
  <c r="G96"/>
  <c r="G100"/>
  <c r="L100" s="1"/>
  <c r="G104"/>
  <c r="L104" s="1"/>
  <c r="G113"/>
  <c r="G112" s="1"/>
  <c r="N116"/>
  <c r="G129"/>
  <c r="G128" s="1"/>
  <c r="N132"/>
  <c r="I140"/>
  <c r="L13"/>
  <c r="L9" s="1"/>
  <c r="L18"/>
  <c r="L16" s="1"/>
  <c r="G33"/>
  <c r="J36"/>
  <c r="J32" s="1"/>
  <c r="N36"/>
  <c r="L137"/>
  <c r="N28"/>
  <c r="L29"/>
  <c r="L21" s="1"/>
  <c r="G36"/>
  <c r="G32" s="1"/>
  <c r="H44"/>
  <c r="L45"/>
  <c r="J94"/>
  <c r="J6" s="1"/>
  <c r="J4" s="1"/>
  <c r="J114"/>
  <c r="L114" s="1"/>
  <c r="G140"/>
  <c r="L140" s="1"/>
  <c r="L141"/>
  <c r="L129" s="1"/>
  <c r="G144"/>
  <c r="L144" s="1"/>
  <c r="H22"/>
  <c r="H20" s="1"/>
  <c r="H34"/>
  <c r="G93"/>
  <c r="G120"/>
  <c r="L120" s="1"/>
  <c r="H190" i="5"/>
  <c r="H189"/>
  <c r="G188"/>
  <c r="F188"/>
  <c r="E188"/>
  <c r="D188"/>
  <c r="H187"/>
  <c r="H186"/>
  <c r="H185"/>
  <c r="H183" s="1"/>
  <c r="H184"/>
  <c r="G183"/>
  <c r="F183"/>
  <c r="E183"/>
  <c r="D183"/>
  <c r="H182"/>
  <c r="H181"/>
  <c r="H180"/>
  <c r="H179"/>
  <c r="H178" s="1"/>
  <c r="G178"/>
  <c r="F178"/>
  <c r="E178"/>
  <c r="D178"/>
  <c r="H177"/>
  <c r="H176"/>
  <c r="H175"/>
  <c r="H174"/>
  <c r="H173"/>
  <c r="H172"/>
  <c r="H171"/>
  <c r="H170"/>
  <c r="H169"/>
  <c r="G168"/>
  <c r="F168"/>
  <c r="E168"/>
  <c r="D168"/>
  <c r="H167"/>
  <c r="H166"/>
  <c r="H165"/>
  <c r="H164"/>
  <c r="H163"/>
  <c r="H162"/>
  <c r="G161"/>
  <c r="F161"/>
  <c r="E161"/>
  <c r="D161"/>
  <c r="H160"/>
  <c r="H159"/>
  <c r="H158"/>
  <c r="H157"/>
  <c r="H156"/>
  <c r="D155"/>
  <c r="H155" s="1"/>
  <c r="H154"/>
  <c r="H153"/>
  <c r="H152"/>
  <c r="G151"/>
  <c r="F151"/>
  <c r="E151"/>
  <c r="E150" s="1"/>
  <c r="H149"/>
  <c r="H148"/>
  <c r="H147"/>
  <c r="H146"/>
  <c r="H145"/>
  <c r="H144"/>
  <c r="H143"/>
  <c r="H142"/>
  <c r="H141"/>
  <c r="H140"/>
  <c r="H139"/>
  <c r="I138"/>
  <c r="G138"/>
  <c r="F138"/>
  <c r="E138"/>
  <c r="D138"/>
  <c r="H137"/>
  <c r="H136"/>
  <c r="H135"/>
  <c r="G134"/>
  <c r="F134"/>
  <c r="F133" s="1"/>
  <c r="E134"/>
  <c r="D134"/>
  <c r="I133"/>
  <c r="G133"/>
  <c r="D133"/>
  <c r="H132"/>
  <c r="H131"/>
  <c r="H130"/>
  <c r="H129"/>
  <c r="H128"/>
  <c r="G127"/>
  <c r="F127"/>
  <c r="E127"/>
  <c r="D127"/>
  <c r="H126"/>
  <c r="H125"/>
  <c r="H124"/>
  <c r="H123"/>
  <c r="H122"/>
  <c r="G121"/>
  <c r="F121"/>
  <c r="E121"/>
  <c r="D121"/>
  <c r="H120"/>
  <c r="H119"/>
  <c r="H118"/>
  <c r="G117"/>
  <c r="F117"/>
  <c r="E117"/>
  <c r="D117"/>
  <c r="H116"/>
  <c r="H115"/>
  <c r="H114"/>
  <c r="H113"/>
  <c r="H112"/>
  <c r="G111"/>
  <c r="F111"/>
  <c r="E111"/>
  <c r="D111"/>
  <c r="H110"/>
  <c r="D109"/>
  <c r="D100" s="1"/>
  <c r="H108"/>
  <c r="H107"/>
  <c r="H106"/>
  <c r="H105"/>
  <c r="H104"/>
  <c r="H103"/>
  <c r="H102"/>
  <c r="H101"/>
  <c r="G100"/>
  <c r="F100"/>
  <c r="E100"/>
  <c r="H99"/>
  <c r="H98"/>
  <c r="H97"/>
  <c r="G96"/>
  <c r="F96"/>
  <c r="E96"/>
  <c r="D96"/>
  <c r="H95"/>
  <c r="H94" s="1"/>
  <c r="G94"/>
  <c r="F94"/>
  <c r="E94"/>
  <c r="D94"/>
  <c r="H93"/>
  <c r="H92"/>
  <c r="G91"/>
  <c r="F91"/>
  <c r="E91"/>
  <c r="D91"/>
  <c r="D90"/>
  <c r="H90" s="1"/>
  <c r="H89"/>
  <c r="H88"/>
  <c r="D88"/>
  <c r="H87"/>
  <c r="H86"/>
  <c r="H85"/>
  <c r="H84" s="1"/>
  <c r="G84"/>
  <c r="F84"/>
  <c r="E84"/>
  <c r="H83"/>
  <c r="H82"/>
  <c r="H81"/>
  <c r="H80"/>
  <c r="H79"/>
  <c r="D78"/>
  <c r="H78" s="1"/>
  <c r="H77"/>
  <c r="H76"/>
  <c r="H75"/>
  <c r="G74"/>
  <c r="F74"/>
  <c r="E74"/>
  <c r="D74"/>
  <c r="H73"/>
  <c r="H72"/>
  <c r="H71"/>
  <c r="H70"/>
  <c r="G69"/>
  <c r="D69"/>
  <c r="H69" s="1"/>
  <c r="H68"/>
  <c r="H67"/>
  <c r="H66"/>
  <c r="H65"/>
  <c r="H64"/>
  <c r="G63"/>
  <c r="F63"/>
  <c r="E63"/>
  <c r="H62"/>
  <c r="H61"/>
  <c r="H60"/>
  <c r="J59"/>
  <c r="I59"/>
  <c r="D59"/>
  <c r="D53" s="1"/>
  <c r="H58"/>
  <c r="H57"/>
  <c r="H56"/>
  <c r="H55"/>
  <c r="H54"/>
  <c r="J53"/>
  <c r="I53"/>
  <c r="G53"/>
  <c r="F53"/>
  <c r="E53"/>
  <c r="H52"/>
  <c r="H51"/>
  <c r="H50"/>
  <c r="H49"/>
  <c r="G48"/>
  <c r="F48"/>
  <c r="E48"/>
  <c r="D48"/>
  <c r="H47"/>
  <c r="H46"/>
  <c r="G45"/>
  <c r="F45"/>
  <c r="E45"/>
  <c r="D45"/>
  <c r="J44"/>
  <c r="J195" s="1"/>
  <c r="G37"/>
  <c r="E37"/>
  <c r="E39" s="1"/>
  <c r="E38" s="1"/>
  <c r="D35"/>
  <c r="H35" s="1"/>
  <c r="H34"/>
  <c r="F33"/>
  <c r="D33"/>
  <c r="H33" s="1"/>
  <c r="C33"/>
  <c r="H32"/>
  <c r="H31"/>
  <c r="H30"/>
  <c r="H29"/>
  <c r="H28"/>
  <c r="H27"/>
  <c r="H26"/>
  <c r="H25"/>
  <c r="H24"/>
  <c r="H23"/>
  <c r="H22"/>
  <c r="H21"/>
  <c r="H20"/>
  <c r="H19"/>
  <c r="F18"/>
  <c r="F37" s="1"/>
  <c r="F39" s="1"/>
  <c r="F42" s="1"/>
  <c r="F38" s="1"/>
  <c r="D18"/>
  <c r="C18"/>
  <c r="C36" s="1"/>
  <c r="D17"/>
  <c r="D16"/>
  <c r="H16" s="1"/>
  <c r="H15"/>
  <c r="H14"/>
  <c r="H13"/>
  <c r="G137" i="3"/>
  <c r="D137"/>
  <c r="H137" s="1"/>
  <c r="G136"/>
  <c r="D136"/>
  <c r="G135"/>
  <c r="D135"/>
  <c r="H135" s="1"/>
  <c r="G134"/>
  <c r="D134"/>
  <c r="G133"/>
  <c r="D133"/>
  <c r="G132"/>
  <c r="G126" s="1"/>
  <c r="D132"/>
  <c r="G131"/>
  <c r="D131"/>
  <c r="H130"/>
  <c r="G130"/>
  <c r="D130"/>
  <c r="G129"/>
  <c r="D129"/>
  <c r="H129" s="1"/>
  <c r="G128"/>
  <c r="D128"/>
  <c r="G127"/>
  <c r="D127"/>
  <c r="H127" s="1"/>
  <c r="F126"/>
  <c r="E126"/>
  <c r="G125"/>
  <c r="D125"/>
  <c r="G124"/>
  <c r="D124"/>
  <c r="H124" s="1"/>
  <c r="G123"/>
  <c r="G122" s="1"/>
  <c r="D123"/>
  <c r="F122"/>
  <c r="E122"/>
  <c r="F121"/>
  <c r="E121"/>
  <c r="D120"/>
  <c r="H120" s="1"/>
  <c r="G119"/>
  <c r="H119" s="1"/>
  <c r="D119"/>
  <c r="G118"/>
  <c r="D118"/>
  <c r="G117"/>
  <c r="D117"/>
  <c r="G116"/>
  <c r="D116"/>
  <c r="F115"/>
  <c r="E115"/>
  <c r="D115"/>
  <c r="G114"/>
  <c r="D114"/>
  <c r="G113"/>
  <c r="D113"/>
  <c r="H113" s="1"/>
  <c r="G112"/>
  <c r="H112" s="1"/>
  <c r="D112"/>
  <c r="G111"/>
  <c r="D111"/>
  <c r="G110"/>
  <c r="D110"/>
  <c r="F109"/>
  <c r="E109"/>
  <c r="G108"/>
  <c r="D108"/>
  <c r="G107"/>
  <c r="D107"/>
  <c r="G106"/>
  <c r="D106"/>
  <c r="F105"/>
  <c r="E105"/>
  <c r="D105"/>
  <c r="G104"/>
  <c r="D104"/>
  <c r="G103"/>
  <c r="D103"/>
  <c r="G102"/>
  <c r="D102"/>
  <c r="G101"/>
  <c r="D101"/>
  <c r="D99" s="1"/>
  <c r="G100"/>
  <c r="D100"/>
  <c r="G99"/>
  <c r="F99"/>
  <c r="E99"/>
  <c r="G98"/>
  <c r="D98"/>
  <c r="G97"/>
  <c r="D97"/>
  <c r="G96"/>
  <c r="D96"/>
  <c r="G95"/>
  <c r="D95"/>
  <c r="G94"/>
  <c r="D94"/>
  <c r="G93"/>
  <c r="D93"/>
  <c r="G92"/>
  <c r="D92"/>
  <c r="G91"/>
  <c r="D91"/>
  <c r="G90"/>
  <c r="D90"/>
  <c r="G89"/>
  <c r="F89"/>
  <c r="E89"/>
  <c r="E88" s="1"/>
  <c r="D89"/>
  <c r="F88"/>
  <c r="D88"/>
  <c r="G87"/>
  <c r="D87"/>
  <c r="G86"/>
  <c r="D86"/>
  <c r="G85"/>
  <c r="G84" s="1"/>
  <c r="D85"/>
  <c r="F84"/>
  <c r="E84"/>
  <c r="G83"/>
  <c r="G82" s="1"/>
  <c r="D83"/>
  <c r="D82" s="1"/>
  <c r="H82"/>
  <c r="F82"/>
  <c r="E82"/>
  <c r="G81"/>
  <c r="G79" s="1"/>
  <c r="D81"/>
  <c r="G80"/>
  <c r="D80"/>
  <c r="D79" s="1"/>
  <c r="F79"/>
  <c r="E79"/>
  <c r="G78"/>
  <c r="D78"/>
  <c r="H78" s="1"/>
  <c r="G77"/>
  <c r="D77"/>
  <c r="G76"/>
  <c r="D76"/>
  <c r="H76" s="1"/>
  <c r="G75"/>
  <c r="D75"/>
  <c r="H75" s="1"/>
  <c r="G74"/>
  <c r="D74"/>
  <c r="H74" s="1"/>
  <c r="G73"/>
  <c r="F73"/>
  <c r="E73"/>
  <c r="E72" s="1"/>
  <c r="D73"/>
  <c r="H73" s="1"/>
  <c r="G72"/>
  <c r="F72"/>
  <c r="H71"/>
  <c r="G71"/>
  <c r="F71"/>
  <c r="E71"/>
  <c r="D71"/>
  <c r="H70"/>
  <c r="G70"/>
  <c r="F70"/>
  <c r="E70"/>
  <c r="D70"/>
  <c r="H69"/>
  <c r="G69"/>
  <c r="F69"/>
  <c r="E69"/>
  <c r="D69"/>
  <c r="H68"/>
  <c r="G68"/>
  <c r="F68"/>
  <c r="E68"/>
  <c r="D68"/>
  <c r="H67"/>
  <c r="G67"/>
  <c r="F67"/>
  <c r="E67"/>
  <c r="D67"/>
  <c r="H66"/>
  <c r="G66"/>
  <c r="F66"/>
  <c r="E66"/>
  <c r="D66"/>
  <c r="J65"/>
  <c r="H65"/>
  <c r="G65"/>
  <c r="F65"/>
  <c r="E65"/>
  <c r="D65"/>
  <c r="H64"/>
  <c r="G64"/>
  <c r="G62" s="1"/>
  <c r="F64"/>
  <c r="E64"/>
  <c r="D64"/>
  <c r="H63"/>
  <c r="H62" s="1"/>
  <c r="G63"/>
  <c r="F63"/>
  <c r="E63"/>
  <c r="D63"/>
  <c r="D62" s="1"/>
  <c r="J62"/>
  <c r="G61"/>
  <c r="F61"/>
  <c r="E61"/>
  <c r="D61"/>
  <c r="G60"/>
  <c r="F60"/>
  <c r="E60"/>
  <c r="D60"/>
  <c r="G59"/>
  <c r="F59"/>
  <c r="E59"/>
  <c r="D59"/>
  <c r="G58"/>
  <c r="F58"/>
  <c r="E58"/>
  <c r="D58"/>
  <c r="G57"/>
  <c r="F57"/>
  <c r="E57"/>
  <c r="D57"/>
  <c r="G56"/>
  <c r="F56"/>
  <c r="E56"/>
  <c r="D56"/>
  <c r="G55"/>
  <c r="F55"/>
  <c r="E55"/>
  <c r="D55"/>
  <c r="G54"/>
  <c r="F54"/>
  <c r="E54"/>
  <c r="D54"/>
  <c r="G53"/>
  <c r="F53"/>
  <c r="E53"/>
  <c r="D53"/>
  <c r="G52"/>
  <c r="F52"/>
  <c r="F51" s="1"/>
  <c r="E52"/>
  <c r="E51" s="1"/>
  <c r="D52"/>
  <c r="G51"/>
  <c r="D51"/>
  <c r="G50"/>
  <c r="D50"/>
  <c r="H50" s="1"/>
  <c r="G49"/>
  <c r="D49"/>
  <c r="H49" s="1"/>
  <c r="G48"/>
  <c r="D48"/>
  <c r="H48" s="1"/>
  <c r="G47"/>
  <c r="D47"/>
  <c r="H47" s="1"/>
  <c r="G46"/>
  <c r="D46"/>
  <c r="H46" s="1"/>
  <c r="G45"/>
  <c r="D45"/>
  <c r="H45" s="1"/>
  <c r="G44"/>
  <c r="D44"/>
  <c r="H44" s="1"/>
  <c r="G43"/>
  <c r="D43"/>
  <c r="H43" s="1"/>
  <c r="G42"/>
  <c r="F42"/>
  <c r="E42"/>
  <c r="E41" s="1"/>
  <c r="D42"/>
  <c r="G41"/>
  <c r="F41"/>
  <c r="G40"/>
  <c r="F40"/>
  <c r="E40"/>
  <c r="D40"/>
  <c r="G39"/>
  <c r="F39"/>
  <c r="E39"/>
  <c r="D39"/>
  <c r="G38"/>
  <c r="F38"/>
  <c r="E38"/>
  <c r="D38"/>
  <c r="G37"/>
  <c r="F37"/>
  <c r="F36" s="1"/>
  <c r="E37"/>
  <c r="D37"/>
  <c r="G36"/>
  <c r="E36"/>
  <c r="H35"/>
  <c r="G35"/>
  <c r="F35"/>
  <c r="E35"/>
  <c r="D35"/>
  <c r="H34"/>
  <c r="G34"/>
  <c r="F34"/>
  <c r="E34"/>
  <c r="E33" s="1"/>
  <c r="D34"/>
  <c r="G33"/>
  <c r="J32"/>
  <c r="I32"/>
  <c r="G27"/>
  <c r="G30" s="1"/>
  <c r="G26" s="1"/>
  <c r="E27"/>
  <c r="E30" s="1"/>
  <c r="E26" s="1"/>
  <c r="F25"/>
  <c r="F27" s="1"/>
  <c r="F30" s="1"/>
  <c r="F26" s="1"/>
  <c r="C25"/>
  <c r="H24"/>
  <c r="F24"/>
  <c r="D24"/>
  <c r="C24"/>
  <c r="H23"/>
  <c r="F23"/>
  <c r="D23"/>
  <c r="C23"/>
  <c r="J22"/>
  <c r="J25" s="1"/>
  <c r="J27" s="1"/>
  <c r="J26" s="1"/>
  <c r="I22"/>
  <c r="I25" s="1"/>
  <c r="I27" s="1"/>
  <c r="I30" s="1"/>
  <c r="I26" s="1"/>
  <c r="H22"/>
  <c r="F22"/>
  <c r="D22"/>
  <c r="C22"/>
  <c r="H21"/>
  <c r="F21"/>
  <c r="D21"/>
  <c r="C21"/>
  <c r="H20"/>
  <c r="F20"/>
  <c r="D20"/>
  <c r="C20"/>
  <c r="H19"/>
  <c r="F19"/>
  <c r="D19"/>
  <c r="C19"/>
  <c r="H18"/>
  <c r="F18"/>
  <c r="D18"/>
  <c r="C18"/>
  <c r="H17"/>
  <c r="F17"/>
  <c r="D17"/>
  <c r="C17"/>
  <c r="H16"/>
  <c r="F16"/>
  <c r="D16"/>
  <c r="C16"/>
  <c r="H15"/>
  <c r="F15"/>
  <c r="D15"/>
  <c r="C15"/>
  <c r="H14"/>
  <c r="F14"/>
  <c r="D14"/>
  <c r="C14"/>
  <c r="H13"/>
  <c r="F13"/>
  <c r="D13"/>
  <c r="C13"/>
  <c r="H12"/>
  <c r="F12"/>
  <c r="D12"/>
  <c r="D25" s="1"/>
  <c r="D27" s="1"/>
  <c r="D30" s="1"/>
  <c r="D26" s="1"/>
  <c r="C12"/>
  <c r="I203" i="2"/>
  <c r="H185"/>
  <c r="H184"/>
  <c r="G184"/>
  <c r="F184"/>
  <c r="E184"/>
  <c r="D184"/>
  <c r="J183"/>
  <c r="I183"/>
  <c r="H183"/>
  <c r="G183"/>
  <c r="F183"/>
  <c r="E183"/>
  <c r="D183"/>
  <c r="K182"/>
  <c r="J182"/>
  <c r="I182"/>
  <c r="H182"/>
  <c r="H181" s="1"/>
  <c r="I181" s="1"/>
  <c r="J181" s="1"/>
  <c r="G182"/>
  <c r="G181" s="1"/>
  <c r="F182"/>
  <c r="F181" s="1"/>
  <c r="E182"/>
  <c r="E181" s="1"/>
  <c r="D182"/>
  <c r="D181" s="1"/>
  <c r="G180"/>
  <c r="F180"/>
  <c r="E180"/>
  <c r="D180"/>
  <c r="G179"/>
  <c r="F179"/>
  <c r="E179"/>
  <c r="D179"/>
  <c r="G178"/>
  <c r="F178"/>
  <c r="E178"/>
  <c r="D178"/>
  <c r="H178" s="1"/>
  <c r="G177"/>
  <c r="G176" s="1"/>
  <c r="F177"/>
  <c r="E177"/>
  <c r="E176" s="1"/>
  <c r="D177"/>
  <c r="H177" s="1"/>
  <c r="I177" s="1"/>
  <c r="J177" s="1"/>
  <c r="F176"/>
  <c r="G175"/>
  <c r="F175"/>
  <c r="E175"/>
  <c r="D175"/>
  <c r="G174"/>
  <c r="F174"/>
  <c r="E174"/>
  <c r="D174"/>
  <c r="G173"/>
  <c r="F173"/>
  <c r="E173"/>
  <c r="D173"/>
  <c r="G172"/>
  <c r="G171" s="1"/>
  <c r="F172"/>
  <c r="F171" s="1"/>
  <c r="E172"/>
  <c r="H172" s="1"/>
  <c r="I172" s="1"/>
  <c r="J172" s="1"/>
  <c r="D171"/>
  <c r="G170"/>
  <c r="F170"/>
  <c r="E170"/>
  <c r="E161" s="1"/>
  <c r="D170"/>
  <c r="G169"/>
  <c r="F169"/>
  <c r="E169"/>
  <c r="D169"/>
  <c r="G168"/>
  <c r="F168"/>
  <c r="E168"/>
  <c r="D168"/>
  <c r="G167"/>
  <c r="F167"/>
  <c r="E167"/>
  <c r="D167"/>
  <c r="G166"/>
  <c r="F166"/>
  <c r="E166"/>
  <c r="D166"/>
  <c r="G165"/>
  <c r="F165"/>
  <c r="E165"/>
  <c r="D165"/>
  <c r="G164"/>
  <c r="F164"/>
  <c r="E164"/>
  <c r="D164"/>
  <c r="G163"/>
  <c r="F163"/>
  <c r="E163"/>
  <c r="D163"/>
  <c r="J162"/>
  <c r="I162"/>
  <c r="G162"/>
  <c r="G161" s="1"/>
  <c r="F162"/>
  <c r="F161" s="1"/>
  <c r="E162"/>
  <c r="D162"/>
  <c r="K161"/>
  <c r="K160"/>
  <c r="G160"/>
  <c r="F160"/>
  <c r="E160"/>
  <c r="D160"/>
  <c r="G159"/>
  <c r="F159"/>
  <c r="E159"/>
  <c r="D159"/>
  <c r="G158"/>
  <c r="F158"/>
  <c r="E158"/>
  <c r="D158"/>
  <c r="G157"/>
  <c r="F157"/>
  <c r="E157"/>
  <c r="D157"/>
  <c r="G156"/>
  <c r="F156"/>
  <c r="E156"/>
  <c r="D156"/>
  <c r="G155"/>
  <c r="F155"/>
  <c r="E155"/>
  <c r="D155"/>
  <c r="G152"/>
  <c r="G143" s="1"/>
  <c r="F152"/>
  <c r="E152"/>
  <c r="D152"/>
  <c r="G151"/>
  <c r="F151"/>
  <c r="E151"/>
  <c r="D151"/>
  <c r="G150"/>
  <c r="F150"/>
  <c r="E150"/>
  <c r="D150"/>
  <c r="G149"/>
  <c r="F149"/>
  <c r="E149"/>
  <c r="D149"/>
  <c r="G148"/>
  <c r="F148"/>
  <c r="E148"/>
  <c r="D148"/>
  <c r="K147"/>
  <c r="G147"/>
  <c r="F147"/>
  <c r="E147"/>
  <c r="D147"/>
  <c r="H147" s="1"/>
  <c r="G146"/>
  <c r="F146"/>
  <c r="E146"/>
  <c r="D146"/>
  <c r="G145"/>
  <c r="F145"/>
  <c r="E145"/>
  <c r="D145"/>
  <c r="H145" s="1"/>
  <c r="G144"/>
  <c r="F144"/>
  <c r="E144"/>
  <c r="D144"/>
  <c r="K155" s="1"/>
  <c r="E143"/>
  <c r="J142"/>
  <c r="I142"/>
  <c r="H141"/>
  <c r="I141" s="1"/>
  <c r="J141" s="1"/>
  <c r="G141"/>
  <c r="F141"/>
  <c r="E141"/>
  <c r="D141"/>
  <c r="H140"/>
  <c r="I140" s="1"/>
  <c r="J140" s="1"/>
  <c r="G140"/>
  <c r="F140"/>
  <c r="E140"/>
  <c r="D140"/>
  <c r="H139"/>
  <c r="I139" s="1"/>
  <c r="J139" s="1"/>
  <c r="G139"/>
  <c r="F139"/>
  <c r="E139"/>
  <c r="D139"/>
  <c r="H138"/>
  <c r="I138" s="1"/>
  <c r="J138" s="1"/>
  <c r="G138"/>
  <c r="F138"/>
  <c r="E138"/>
  <c r="D138"/>
  <c r="H137"/>
  <c r="I137" s="1"/>
  <c r="J137" s="1"/>
  <c r="G137"/>
  <c r="F137"/>
  <c r="E137"/>
  <c r="D137"/>
  <c r="H136"/>
  <c r="I136" s="1"/>
  <c r="J136" s="1"/>
  <c r="G136"/>
  <c r="F136"/>
  <c r="E136"/>
  <c r="D136"/>
  <c r="H135"/>
  <c r="I135" s="1"/>
  <c r="J135" s="1"/>
  <c r="G135"/>
  <c r="F135"/>
  <c r="E135"/>
  <c r="D135"/>
  <c r="H134"/>
  <c r="I134" s="1"/>
  <c r="J134" s="1"/>
  <c r="G134"/>
  <c r="F134"/>
  <c r="E134"/>
  <c r="D134"/>
  <c r="H133"/>
  <c r="I133" s="1"/>
  <c r="J133" s="1"/>
  <c r="G133"/>
  <c r="F133"/>
  <c r="E133"/>
  <c r="D133"/>
  <c r="M132"/>
  <c r="L132"/>
  <c r="J132"/>
  <c r="H132"/>
  <c r="G132"/>
  <c r="F132"/>
  <c r="E132"/>
  <c r="D132"/>
  <c r="H131"/>
  <c r="I131" s="1"/>
  <c r="G131"/>
  <c r="F131"/>
  <c r="E131"/>
  <c r="D131"/>
  <c r="K130"/>
  <c r="F130"/>
  <c r="E130"/>
  <c r="G129"/>
  <c r="F129"/>
  <c r="E129"/>
  <c r="D129"/>
  <c r="J128"/>
  <c r="I128"/>
  <c r="G128"/>
  <c r="G126" s="1"/>
  <c r="F128"/>
  <c r="E128"/>
  <c r="D128"/>
  <c r="F127"/>
  <c r="E127"/>
  <c r="D127"/>
  <c r="M126"/>
  <c r="L126"/>
  <c r="L125" s="1"/>
  <c r="F126"/>
  <c r="E126"/>
  <c r="K125"/>
  <c r="E125"/>
  <c r="K124"/>
  <c r="G124"/>
  <c r="F124"/>
  <c r="E124"/>
  <c r="D124"/>
  <c r="K123"/>
  <c r="G123"/>
  <c r="F123"/>
  <c r="E123"/>
  <c r="D123"/>
  <c r="M122"/>
  <c r="M119" s="1"/>
  <c r="K122"/>
  <c r="G122"/>
  <c r="F122"/>
  <c r="E122"/>
  <c r="D122"/>
  <c r="K121"/>
  <c r="G121"/>
  <c r="F121"/>
  <c r="E121"/>
  <c r="D121"/>
  <c r="D119" s="1"/>
  <c r="K120"/>
  <c r="G120"/>
  <c r="G119" s="1"/>
  <c r="F120"/>
  <c r="E120"/>
  <c r="D120"/>
  <c r="L119"/>
  <c r="K119"/>
  <c r="G118"/>
  <c r="F118"/>
  <c r="E118"/>
  <c r="D118"/>
  <c r="G117"/>
  <c r="F117"/>
  <c r="E117"/>
  <c r="D117"/>
  <c r="K116"/>
  <c r="G116"/>
  <c r="F116"/>
  <c r="E116"/>
  <c r="D116"/>
  <c r="H116" s="1"/>
  <c r="I116" s="1"/>
  <c r="J116" s="1"/>
  <c r="G115"/>
  <c r="F115"/>
  <c r="E115"/>
  <c r="D115"/>
  <c r="H115" s="1"/>
  <c r="K114"/>
  <c r="G114"/>
  <c r="F114"/>
  <c r="E114"/>
  <c r="E113" s="1"/>
  <c r="D114"/>
  <c r="K113"/>
  <c r="G112"/>
  <c r="F112"/>
  <c r="F109" s="1"/>
  <c r="E112"/>
  <c r="D112"/>
  <c r="K111"/>
  <c r="K109" s="1"/>
  <c r="G111"/>
  <c r="F111"/>
  <c r="E111"/>
  <c r="D111"/>
  <c r="K110"/>
  <c r="G110"/>
  <c r="F110"/>
  <c r="E110"/>
  <c r="D110"/>
  <c r="D109" s="1"/>
  <c r="E109"/>
  <c r="G108"/>
  <c r="F108"/>
  <c r="E108"/>
  <c r="D108"/>
  <c r="G107"/>
  <c r="F107"/>
  <c r="E107"/>
  <c r="D107"/>
  <c r="G106"/>
  <c r="F106"/>
  <c r="E106"/>
  <c r="D106"/>
  <c r="H106" s="1"/>
  <c r="I106" s="1"/>
  <c r="J106" s="1"/>
  <c r="G105"/>
  <c r="F105"/>
  <c r="E105"/>
  <c r="D105"/>
  <c r="H105" s="1"/>
  <c r="I105" s="1"/>
  <c r="J105" s="1"/>
  <c r="G104"/>
  <c r="F104"/>
  <c r="E104"/>
  <c r="D104"/>
  <c r="H104" s="1"/>
  <c r="I104" s="1"/>
  <c r="J104" s="1"/>
  <c r="H103"/>
  <c r="I103" s="1"/>
  <c r="J103" s="1"/>
  <c r="G103"/>
  <c r="F103"/>
  <c r="E103"/>
  <c r="D103"/>
  <c r="G102"/>
  <c r="F102"/>
  <c r="E102"/>
  <c r="D102"/>
  <c r="K101"/>
  <c r="G101"/>
  <c r="F101"/>
  <c r="F92" s="1"/>
  <c r="E101"/>
  <c r="D101"/>
  <c r="K100"/>
  <c r="G100"/>
  <c r="F100"/>
  <c r="E100"/>
  <c r="D100"/>
  <c r="G99"/>
  <c r="F99"/>
  <c r="E99"/>
  <c r="D99"/>
  <c r="G98"/>
  <c r="F98"/>
  <c r="E98"/>
  <c r="D98"/>
  <c r="G97"/>
  <c r="F97"/>
  <c r="E97"/>
  <c r="D97"/>
  <c r="G96"/>
  <c r="F96"/>
  <c r="E96"/>
  <c r="D96"/>
  <c r="G95"/>
  <c r="F95"/>
  <c r="E95"/>
  <c r="D95"/>
  <c r="K94"/>
  <c r="F94"/>
  <c r="E94"/>
  <c r="D94"/>
  <c r="G93"/>
  <c r="F93"/>
  <c r="E93"/>
  <c r="D93"/>
  <c r="K92"/>
  <c r="G91"/>
  <c r="F91"/>
  <c r="E91"/>
  <c r="D91"/>
  <c r="G90"/>
  <c r="F90"/>
  <c r="E90"/>
  <c r="E88" s="1"/>
  <c r="D90"/>
  <c r="G89"/>
  <c r="F89"/>
  <c r="E89"/>
  <c r="D89"/>
  <c r="K88"/>
  <c r="G88"/>
  <c r="G87"/>
  <c r="F87"/>
  <c r="E87"/>
  <c r="D87"/>
  <c r="H86"/>
  <c r="I86" s="1"/>
  <c r="J86" s="1"/>
  <c r="G86"/>
  <c r="F86"/>
  <c r="E86"/>
  <c r="D86"/>
  <c r="H85"/>
  <c r="I85" s="1"/>
  <c r="J85" s="1"/>
  <c r="G85"/>
  <c r="F85"/>
  <c r="E85"/>
  <c r="D85"/>
  <c r="H84"/>
  <c r="I84" s="1"/>
  <c r="J84" s="1"/>
  <c r="G84"/>
  <c r="F84"/>
  <c r="E84"/>
  <c r="D84"/>
  <c r="H83"/>
  <c r="I83" s="1"/>
  <c r="J83" s="1"/>
  <c r="G83"/>
  <c r="F83"/>
  <c r="E83"/>
  <c r="D83"/>
  <c r="G82"/>
  <c r="F82"/>
  <c r="E82"/>
  <c r="D82"/>
  <c r="G81"/>
  <c r="F81"/>
  <c r="E81"/>
  <c r="D81"/>
  <c r="K80"/>
  <c r="G80"/>
  <c r="F80"/>
  <c r="E80"/>
  <c r="E76" s="1"/>
  <c r="D80"/>
  <c r="G79"/>
  <c r="F79"/>
  <c r="E79"/>
  <c r="D79"/>
  <c r="K78"/>
  <c r="G78"/>
  <c r="F78"/>
  <c r="E78"/>
  <c r="D78"/>
  <c r="K77"/>
  <c r="G77"/>
  <c r="G76" s="1"/>
  <c r="F77"/>
  <c r="E77"/>
  <c r="D77"/>
  <c r="K76"/>
  <c r="G75"/>
  <c r="F75"/>
  <c r="E75"/>
  <c r="E66" s="1"/>
  <c r="D75"/>
  <c r="G74"/>
  <c r="F74"/>
  <c r="E74"/>
  <c r="D74"/>
  <c r="G73"/>
  <c r="F73"/>
  <c r="E73"/>
  <c r="D73"/>
  <c r="K72"/>
  <c r="G72"/>
  <c r="F72"/>
  <c r="E72"/>
  <c r="D72"/>
  <c r="K71"/>
  <c r="G71"/>
  <c r="F71"/>
  <c r="E71"/>
  <c r="D71"/>
  <c r="K70"/>
  <c r="G70"/>
  <c r="F70"/>
  <c r="E70"/>
  <c r="D70"/>
  <c r="H70" s="1"/>
  <c r="I70" s="1"/>
  <c r="J70" s="1"/>
  <c r="K69"/>
  <c r="G69"/>
  <c r="F69"/>
  <c r="E69"/>
  <c r="D69"/>
  <c r="G68"/>
  <c r="F68"/>
  <c r="E68"/>
  <c r="D68"/>
  <c r="K67"/>
  <c r="G67"/>
  <c r="F67"/>
  <c r="E67"/>
  <c r="D67"/>
  <c r="K66"/>
  <c r="G66"/>
  <c r="G65"/>
  <c r="F65"/>
  <c r="E65"/>
  <c r="D65"/>
  <c r="K64"/>
  <c r="G64"/>
  <c r="F64"/>
  <c r="E64"/>
  <c r="D64"/>
  <c r="G63"/>
  <c r="F63"/>
  <c r="E63"/>
  <c r="D63"/>
  <c r="G62"/>
  <c r="F62"/>
  <c r="E62"/>
  <c r="D62"/>
  <c r="K61"/>
  <c r="G61"/>
  <c r="F61"/>
  <c r="E61"/>
  <c r="D61"/>
  <c r="K60"/>
  <c r="G60"/>
  <c r="F60"/>
  <c r="E60"/>
  <c r="D60"/>
  <c r="G59"/>
  <c r="F59"/>
  <c r="E59"/>
  <c r="D59"/>
  <c r="K58"/>
  <c r="G58"/>
  <c r="F58"/>
  <c r="E58"/>
  <c r="D58"/>
  <c r="K57"/>
  <c r="G57"/>
  <c r="F57"/>
  <c r="E57"/>
  <c r="D57"/>
  <c r="K56"/>
  <c r="G56"/>
  <c r="G55" s="1"/>
  <c r="F56"/>
  <c r="F55" s="1"/>
  <c r="E56"/>
  <c r="D56"/>
  <c r="K55"/>
  <c r="E55"/>
  <c r="G54"/>
  <c r="F54"/>
  <c r="E54"/>
  <c r="D54"/>
  <c r="D45" s="1"/>
  <c r="G53"/>
  <c r="F53"/>
  <c r="E53"/>
  <c r="D53"/>
  <c r="K52"/>
  <c r="G52"/>
  <c r="F52"/>
  <c r="F45" s="1"/>
  <c r="E52"/>
  <c r="D52"/>
  <c r="K51"/>
  <c r="G51"/>
  <c r="F51"/>
  <c r="E51"/>
  <c r="D51"/>
  <c r="K50"/>
  <c r="G50"/>
  <c r="F50"/>
  <c r="E50"/>
  <c r="D50"/>
  <c r="K49"/>
  <c r="G49"/>
  <c r="F49"/>
  <c r="E49"/>
  <c r="D49"/>
  <c r="G48"/>
  <c r="F48"/>
  <c r="E48"/>
  <c r="D48"/>
  <c r="K47"/>
  <c r="G47"/>
  <c r="F47"/>
  <c r="E47"/>
  <c r="D47"/>
  <c r="K46"/>
  <c r="G46"/>
  <c r="F46"/>
  <c r="E46"/>
  <c r="D46"/>
  <c r="K45"/>
  <c r="G45"/>
  <c r="G44"/>
  <c r="F44"/>
  <c r="E44"/>
  <c r="D44"/>
  <c r="K43"/>
  <c r="G43"/>
  <c r="F43"/>
  <c r="E43"/>
  <c r="D43"/>
  <c r="K42"/>
  <c r="J42"/>
  <c r="G42"/>
  <c r="F42"/>
  <c r="E42"/>
  <c r="D42"/>
  <c r="K41"/>
  <c r="G41"/>
  <c r="F41"/>
  <c r="E41"/>
  <c r="D41"/>
  <c r="D40" s="1"/>
  <c r="K40"/>
  <c r="F40"/>
  <c r="G39"/>
  <c r="F39"/>
  <c r="E39"/>
  <c r="D39"/>
  <c r="K38"/>
  <c r="G38"/>
  <c r="G37" s="1"/>
  <c r="F38"/>
  <c r="E38"/>
  <c r="D38"/>
  <c r="D37" s="1"/>
  <c r="F37"/>
  <c r="E37"/>
  <c r="M36"/>
  <c r="L36"/>
  <c r="I35"/>
  <c r="J35" s="1"/>
  <c r="H32"/>
  <c r="G32"/>
  <c r="F32"/>
  <c r="E32"/>
  <c r="D32"/>
  <c r="K31"/>
  <c r="K28"/>
  <c r="H26"/>
  <c r="I26" s="1"/>
  <c r="J26" s="1"/>
  <c r="C26"/>
  <c r="H25"/>
  <c r="F25"/>
  <c r="D25"/>
  <c r="H24"/>
  <c r="I24" s="1"/>
  <c r="J24" s="1"/>
  <c r="G24"/>
  <c r="F24"/>
  <c r="E24"/>
  <c r="D24"/>
  <c r="C24"/>
  <c r="H23"/>
  <c r="I23" s="1"/>
  <c r="J23" s="1"/>
  <c r="G23"/>
  <c r="F23"/>
  <c r="E23"/>
  <c r="D23"/>
  <c r="C23"/>
  <c r="H22"/>
  <c r="I22" s="1"/>
  <c r="J22" s="1"/>
  <c r="G22"/>
  <c r="F22"/>
  <c r="E22"/>
  <c r="D22"/>
  <c r="C22"/>
  <c r="H21"/>
  <c r="I21" s="1"/>
  <c r="J21" s="1"/>
  <c r="G21"/>
  <c r="F21"/>
  <c r="E21"/>
  <c r="D21"/>
  <c r="C21"/>
  <c r="H20"/>
  <c r="I20" s="1"/>
  <c r="J20" s="1"/>
  <c r="G20"/>
  <c r="F20"/>
  <c r="E20"/>
  <c r="D20"/>
  <c r="C20"/>
  <c r="H19"/>
  <c r="I19" s="1"/>
  <c r="J19" s="1"/>
  <c r="G19"/>
  <c r="F19"/>
  <c r="E19"/>
  <c r="D19"/>
  <c r="C19"/>
  <c r="H18"/>
  <c r="I18" s="1"/>
  <c r="J18" s="1"/>
  <c r="G18"/>
  <c r="F18"/>
  <c r="E18"/>
  <c r="D18"/>
  <c r="C18"/>
  <c r="H17"/>
  <c r="I17" s="1"/>
  <c r="J17" s="1"/>
  <c r="G17"/>
  <c r="F17"/>
  <c r="E17"/>
  <c r="D17"/>
  <c r="C17"/>
  <c r="H16"/>
  <c r="I16" s="1"/>
  <c r="J16" s="1"/>
  <c r="G16"/>
  <c r="F16"/>
  <c r="E16"/>
  <c r="D16"/>
  <c r="C16"/>
  <c r="H15"/>
  <c r="I15" s="1"/>
  <c r="J15" s="1"/>
  <c r="G15"/>
  <c r="F15"/>
  <c r="E15"/>
  <c r="D15"/>
  <c r="C15"/>
  <c r="H14"/>
  <c r="I14" s="1"/>
  <c r="J14" s="1"/>
  <c r="G14"/>
  <c r="F14"/>
  <c r="E14"/>
  <c r="D14"/>
  <c r="C14"/>
  <c r="H13"/>
  <c r="I13" s="1"/>
  <c r="J13" s="1"/>
  <c r="G13"/>
  <c r="F13"/>
  <c r="E13"/>
  <c r="D13"/>
  <c r="C13"/>
  <c r="H12"/>
  <c r="I12" s="1"/>
  <c r="J12" s="1"/>
  <c r="G12"/>
  <c r="F12"/>
  <c r="E12"/>
  <c r="D12"/>
  <c r="C12"/>
  <c r="H11"/>
  <c r="I11" s="1"/>
  <c r="J11" s="1"/>
  <c r="G11"/>
  <c r="F11"/>
  <c r="E11"/>
  <c r="D11"/>
  <c r="C11"/>
  <c r="H10"/>
  <c r="I10" s="1"/>
  <c r="J10" s="1"/>
  <c r="G10"/>
  <c r="F10"/>
  <c r="E10"/>
  <c r="D10"/>
  <c r="C10"/>
  <c r="H9"/>
  <c r="I9" s="1"/>
  <c r="J9" s="1"/>
  <c r="G9"/>
  <c r="F9"/>
  <c r="E9"/>
  <c r="D9"/>
  <c r="C9"/>
  <c r="H8"/>
  <c r="I8" s="1"/>
  <c r="J8" s="1"/>
  <c r="G8"/>
  <c r="F8"/>
  <c r="E8"/>
  <c r="D8"/>
  <c r="C8"/>
  <c r="H7"/>
  <c r="I7" s="1"/>
  <c r="J7" s="1"/>
  <c r="G7"/>
  <c r="F7"/>
  <c r="E7"/>
  <c r="D7"/>
  <c r="C7"/>
  <c r="H6"/>
  <c r="I6" s="1"/>
  <c r="J6" s="1"/>
  <c r="G6"/>
  <c r="F6"/>
  <c r="E6"/>
  <c r="D6"/>
  <c r="C6"/>
  <c r="J5"/>
  <c r="J28" s="1"/>
  <c r="H5"/>
  <c r="G5"/>
  <c r="G28" s="1"/>
  <c r="G30" s="1"/>
  <c r="F5"/>
  <c r="E5"/>
  <c r="D5"/>
  <c r="C5"/>
  <c r="L128" i="6" l="1"/>
  <c r="L80"/>
  <c r="L76" s="1"/>
  <c r="L77"/>
  <c r="J112"/>
  <c r="L12"/>
  <c r="L8" s="1"/>
  <c r="H6"/>
  <c r="H4" s="1"/>
  <c r="L20"/>
  <c r="L44"/>
  <c r="L41"/>
  <c r="L40" s="1"/>
  <c r="G5"/>
  <c r="G92"/>
  <c r="L96"/>
  <c r="L92" s="1"/>
  <c r="L6"/>
  <c r="G40" i="2"/>
  <c r="E28"/>
  <c r="E30" s="1"/>
  <c r="H93"/>
  <c r="I93" s="1"/>
  <c r="J93" s="1"/>
  <c r="H111"/>
  <c r="I111" s="1"/>
  <c r="J111" s="1"/>
  <c r="D33" i="3"/>
  <c r="H33"/>
  <c r="E62"/>
  <c r="D126"/>
  <c r="E45" i="2"/>
  <c r="H47"/>
  <c r="I47" s="1"/>
  <c r="J47" s="1"/>
  <c r="H52"/>
  <c r="I52" s="1"/>
  <c r="J52" s="1"/>
  <c r="G113"/>
  <c r="D130"/>
  <c r="H25" i="3"/>
  <c r="H27" s="1"/>
  <c r="H30" s="1"/>
  <c r="H26" s="1"/>
  <c r="D84"/>
  <c r="G88"/>
  <c r="G105"/>
  <c r="H118"/>
  <c r="H89" i="2"/>
  <c r="I89" s="1"/>
  <c r="H90"/>
  <c r="G109"/>
  <c r="F119"/>
  <c r="H122"/>
  <c r="I122" s="1"/>
  <c r="J122" s="1"/>
  <c r="H129"/>
  <c r="F154"/>
  <c r="H164"/>
  <c r="I164" s="1"/>
  <c r="J164" s="1"/>
  <c r="H165"/>
  <c r="I165" s="1"/>
  <c r="J165" s="1"/>
  <c r="H166"/>
  <c r="I166" s="1"/>
  <c r="J166" s="1"/>
  <c r="H167"/>
  <c r="I167" s="1"/>
  <c r="J167" s="1"/>
  <c r="H168"/>
  <c r="I168" s="1"/>
  <c r="J168" s="1"/>
  <c r="H169"/>
  <c r="I169" s="1"/>
  <c r="J169" s="1"/>
  <c r="H170"/>
  <c r="F33" i="3"/>
  <c r="F62"/>
  <c r="H104"/>
  <c r="H106"/>
  <c r="H134"/>
  <c r="H136"/>
  <c r="H51" i="2"/>
  <c r="I51" s="1"/>
  <c r="H58"/>
  <c r="I58" s="1"/>
  <c r="J58" s="1"/>
  <c r="H65"/>
  <c r="H68"/>
  <c r="H69"/>
  <c r="H73"/>
  <c r="H74"/>
  <c r="I74" s="1"/>
  <c r="J74" s="1"/>
  <c r="H75"/>
  <c r="I75" s="1"/>
  <c r="J75" s="1"/>
  <c r="H120"/>
  <c r="I120" s="1"/>
  <c r="J120" s="1"/>
  <c r="H148"/>
  <c r="H52" i="3"/>
  <c r="H53"/>
  <c r="H54"/>
  <c r="H55"/>
  <c r="H56"/>
  <c r="H57"/>
  <c r="H58"/>
  <c r="H59"/>
  <c r="H60"/>
  <c r="H61"/>
  <c r="D72"/>
  <c r="H85"/>
  <c r="H87"/>
  <c r="H91"/>
  <c r="H93"/>
  <c r="H95"/>
  <c r="H97"/>
  <c r="H100"/>
  <c r="H102"/>
  <c r="H108"/>
  <c r="H110"/>
  <c r="H117"/>
  <c r="H131"/>
  <c r="H133"/>
  <c r="H81" i="2"/>
  <c r="I81" s="1"/>
  <c r="J81" s="1"/>
  <c r="H82"/>
  <c r="H107"/>
  <c r="I107" s="1"/>
  <c r="J107" s="1"/>
  <c r="H114"/>
  <c r="I114" s="1"/>
  <c r="J114" s="1"/>
  <c r="H121"/>
  <c r="I121" s="1"/>
  <c r="J121" s="1"/>
  <c r="H124"/>
  <c r="H127"/>
  <c r="H155"/>
  <c r="H156"/>
  <c r="H157"/>
  <c r="H158"/>
  <c r="H159"/>
  <c r="E171"/>
  <c r="H42" i="3"/>
  <c r="H77"/>
  <c r="H81"/>
  <c r="G109"/>
  <c r="G32" s="1"/>
  <c r="H114"/>
  <c r="G115"/>
  <c r="H123"/>
  <c r="H125"/>
  <c r="H128"/>
  <c r="H48" i="2"/>
  <c r="I48" s="1"/>
  <c r="J48" s="1"/>
  <c r="H49"/>
  <c r="I49" s="1"/>
  <c r="H53"/>
  <c r="I53" s="1"/>
  <c r="H56"/>
  <c r="I56" s="1"/>
  <c r="J56" s="1"/>
  <c r="H61"/>
  <c r="I61" s="1"/>
  <c r="J61" s="1"/>
  <c r="H95"/>
  <c r="H96"/>
  <c r="H97"/>
  <c r="H98"/>
  <c r="H99"/>
  <c r="I99" s="1"/>
  <c r="J99" s="1"/>
  <c r="H100"/>
  <c r="I100" s="1"/>
  <c r="J100" s="1"/>
  <c r="H130"/>
  <c r="H37" i="3"/>
  <c r="H38"/>
  <c r="H39"/>
  <c r="H40"/>
  <c r="D41"/>
  <c r="E32"/>
  <c r="F32"/>
  <c r="H86"/>
  <c r="H84" s="1"/>
  <c r="H89"/>
  <c r="H90"/>
  <c r="H92"/>
  <c r="H94"/>
  <c r="H96"/>
  <c r="H98"/>
  <c r="H101"/>
  <c r="H103"/>
  <c r="H107"/>
  <c r="H105" s="1"/>
  <c r="H111"/>
  <c r="H116"/>
  <c r="D122"/>
  <c r="D121" s="1"/>
  <c r="G121"/>
  <c r="H132"/>
  <c r="H50" i="2"/>
  <c r="I50" s="1"/>
  <c r="J50" s="1"/>
  <c r="H57"/>
  <c r="I57" s="1"/>
  <c r="J57" s="1"/>
  <c r="H62"/>
  <c r="I62" s="1"/>
  <c r="J62" s="1"/>
  <c r="H63"/>
  <c r="I63" s="1"/>
  <c r="J63" s="1"/>
  <c r="H64"/>
  <c r="I64" s="1"/>
  <c r="J64" s="1"/>
  <c r="H67"/>
  <c r="I67" s="1"/>
  <c r="H72"/>
  <c r="I72" s="1"/>
  <c r="J72" s="1"/>
  <c r="H112"/>
  <c r="H72" i="3"/>
  <c r="H126"/>
  <c r="H18" i="5"/>
  <c r="F44"/>
  <c r="F191" s="1"/>
  <c r="H91"/>
  <c r="H117"/>
  <c r="D151"/>
  <c r="D150" s="1"/>
  <c r="H151"/>
  <c r="F150"/>
  <c r="H168"/>
  <c r="D37"/>
  <c r="D39" s="1"/>
  <c r="D42" s="1"/>
  <c r="H48"/>
  <c r="D63"/>
  <c r="H63"/>
  <c r="E133"/>
  <c r="H188"/>
  <c r="G44"/>
  <c r="F194"/>
  <c r="E44"/>
  <c r="E191" s="1"/>
  <c r="H45"/>
  <c r="H74"/>
  <c r="H96"/>
  <c r="H111"/>
  <c r="H121"/>
  <c r="H134"/>
  <c r="H138"/>
  <c r="G150"/>
  <c r="H161"/>
  <c r="H127"/>
  <c r="H42"/>
  <c r="D38"/>
  <c r="G194"/>
  <c r="G191"/>
  <c r="E194"/>
  <c r="I44"/>
  <c r="H59"/>
  <c r="H53" s="1"/>
  <c r="D84"/>
  <c r="D44" s="1"/>
  <c r="H109"/>
  <c r="H100" s="1"/>
  <c r="H17"/>
  <c r="H37" s="1"/>
  <c r="H39" s="1"/>
  <c r="H109" i="3"/>
  <c r="H41"/>
  <c r="H122"/>
  <c r="H121" s="1"/>
  <c r="H115"/>
  <c r="H80"/>
  <c r="H79" s="1"/>
  <c r="D109"/>
  <c r="D36"/>
  <c r="H39" i="2"/>
  <c r="H42"/>
  <c r="H59"/>
  <c r="I59" s="1"/>
  <c r="J59" s="1"/>
  <c r="D55"/>
  <c r="H79"/>
  <c r="I79" s="1"/>
  <c r="J79" s="1"/>
  <c r="H80"/>
  <c r="I80" s="1"/>
  <c r="J80" s="1"/>
  <c r="H110"/>
  <c r="I110" s="1"/>
  <c r="J110" s="1"/>
  <c r="H123"/>
  <c r="I123" s="1"/>
  <c r="J123" s="1"/>
  <c r="D126"/>
  <c r="H160"/>
  <c r="H179"/>
  <c r="H180"/>
  <c r="F28"/>
  <c r="F30" s="1"/>
  <c r="J51"/>
  <c r="H54"/>
  <c r="H71"/>
  <c r="I71" s="1"/>
  <c r="J71" s="1"/>
  <c r="H91"/>
  <c r="D92"/>
  <c r="H94"/>
  <c r="I94" s="1"/>
  <c r="J94" s="1"/>
  <c r="E92"/>
  <c r="H101"/>
  <c r="I101" s="1"/>
  <c r="F113"/>
  <c r="D143"/>
  <c r="E154"/>
  <c r="E142" s="1"/>
  <c r="H162"/>
  <c r="H43"/>
  <c r="I43" s="1"/>
  <c r="J43" s="1"/>
  <c r="H77"/>
  <c r="I77" s="1"/>
  <c r="J77" s="1"/>
  <c r="H87"/>
  <c r="I87" s="1"/>
  <c r="J87" s="1"/>
  <c r="H102"/>
  <c r="E119"/>
  <c r="G130"/>
  <c r="G125" s="1"/>
  <c r="H149"/>
  <c r="H150"/>
  <c r="H151"/>
  <c r="H152"/>
  <c r="D154"/>
  <c r="H173"/>
  <c r="I173" s="1"/>
  <c r="J173" s="1"/>
  <c r="H174"/>
  <c r="H175"/>
  <c r="I175" s="1"/>
  <c r="J175" s="1"/>
  <c r="D176"/>
  <c r="D28"/>
  <c r="D30" s="1"/>
  <c r="H28"/>
  <c r="H30" s="1"/>
  <c r="H38"/>
  <c r="I38" s="1"/>
  <c r="J38" s="1"/>
  <c r="H41"/>
  <c r="I41" s="1"/>
  <c r="J41" s="1"/>
  <c r="E40"/>
  <c r="H44"/>
  <c r="I44" s="1"/>
  <c r="J44" s="1"/>
  <c r="H45"/>
  <c r="H46"/>
  <c r="I46" s="1"/>
  <c r="J46" s="1"/>
  <c r="J45" s="1"/>
  <c r="F66"/>
  <c r="H78"/>
  <c r="I78" s="1"/>
  <c r="J78" s="1"/>
  <c r="F76"/>
  <c r="F88"/>
  <c r="G92"/>
  <c r="G36" s="1"/>
  <c r="H108"/>
  <c r="I108" s="1"/>
  <c r="J108" s="1"/>
  <c r="H117"/>
  <c r="I117" s="1"/>
  <c r="J117" s="1"/>
  <c r="H118"/>
  <c r="F125"/>
  <c r="F143"/>
  <c r="F142" s="1"/>
  <c r="G154"/>
  <c r="D161"/>
  <c r="E31"/>
  <c r="E29" s="1"/>
  <c r="H40"/>
  <c r="I40" s="1"/>
  <c r="J40" s="1"/>
  <c r="I73"/>
  <c r="J73" s="1"/>
  <c r="H66"/>
  <c r="F31"/>
  <c r="F29" s="1"/>
  <c r="I45"/>
  <c r="G31"/>
  <c r="G29" s="1"/>
  <c r="H37"/>
  <c r="J67"/>
  <c r="D31"/>
  <c r="D29" s="1"/>
  <c r="I30"/>
  <c r="H31"/>
  <c r="H29" s="1"/>
  <c r="I5"/>
  <c r="I28" s="1"/>
  <c r="D66"/>
  <c r="I82"/>
  <c r="J82" s="1"/>
  <c r="J89"/>
  <c r="J88" s="1"/>
  <c r="H92"/>
  <c r="H109"/>
  <c r="I112"/>
  <c r="I129"/>
  <c r="J129" s="1"/>
  <c r="G142"/>
  <c r="H154"/>
  <c r="H176"/>
  <c r="I176" s="1"/>
  <c r="J176" s="1"/>
  <c r="I180"/>
  <c r="J180" s="1"/>
  <c r="H60"/>
  <c r="I60" s="1"/>
  <c r="J60" s="1"/>
  <c r="I69"/>
  <c r="J69" s="1"/>
  <c r="I91"/>
  <c r="J91" s="1"/>
  <c r="H88"/>
  <c r="I118"/>
  <c r="J118" s="1"/>
  <c r="D125"/>
  <c r="J131"/>
  <c r="J130" s="1"/>
  <c r="I130"/>
  <c r="J101"/>
  <c r="J92" s="1"/>
  <c r="I92"/>
  <c r="I124"/>
  <c r="H119"/>
  <c r="I127"/>
  <c r="I170"/>
  <c r="D88"/>
  <c r="I185"/>
  <c r="K185" s="1"/>
  <c r="H128"/>
  <c r="H126" s="1"/>
  <c r="H125" s="1"/>
  <c r="H146"/>
  <c r="H163"/>
  <c r="I163" s="1"/>
  <c r="J163" s="1"/>
  <c r="J185"/>
  <c r="D76"/>
  <c r="D113"/>
  <c r="H144"/>
  <c r="M5" i="1"/>
  <c r="K5"/>
  <c r="L6"/>
  <c r="K6"/>
  <c r="M9"/>
  <c r="M10"/>
  <c r="M11"/>
  <c r="M12"/>
  <c r="M13"/>
  <c r="M14"/>
  <c r="M15"/>
  <c r="M16"/>
  <c r="M8"/>
  <c r="M45"/>
  <c r="H14"/>
  <c r="H7"/>
  <c r="I14"/>
  <c r="I7"/>
  <c r="E6"/>
  <c r="E5" s="1"/>
  <c r="F5"/>
  <c r="F6"/>
  <c r="L5" i="6" l="1"/>
  <c r="L4" s="1"/>
  <c r="G4"/>
  <c r="L112"/>
  <c r="H143" i="2"/>
  <c r="H161"/>
  <c r="H113"/>
  <c r="I113" s="1"/>
  <c r="J113" s="1"/>
  <c r="H171"/>
  <c r="H76"/>
  <c r="I76" s="1"/>
  <c r="J76" s="1"/>
  <c r="H51" i="3"/>
  <c r="H32" s="1"/>
  <c r="D142" i="2"/>
  <c r="F36"/>
  <c r="E36"/>
  <c r="H88" i="3"/>
  <c r="H36"/>
  <c r="H99"/>
  <c r="H150" i="5"/>
  <c r="H133"/>
  <c r="D191"/>
  <c r="H44"/>
  <c r="H38"/>
  <c r="D194"/>
  <c r="D32" i="3"/>
  <c r="D36" i="2"/>
  <c r="I29"/>
  <c r="J29" s="1"/>
  <c r="I161"/>
  <c r="J170"/>
  <c r="J161" s="1"/>
  <c r="J124"/>
  <c r="J119" s="1"/>
  <c r="I119"/>
  <c r="I66"/>
  <c r="J66" s="1"/>
  <c r="I37"/>
  <c r="I31"/>
  <c r="J30"/>
  <c r="I126"/>
  <c r="I125" s="1"/>
  <c r="J127"/>
  <c r="J126" s="1"/>
  <c r="J125" s="1"/>
  <c r="I88"/>
  <c r="H55"/>
  <c r="I55" s="1"/>
  <c r="J55" s="1"/>
  <c r="J112"/>
  <c r="J109" s="1"/>
  <c r="I109"/>
  <c r="M29" i="1"/>
  <c r="H24"/>
  <c r="F24"/>
  <c r="H142" i="2" l="1"/>
  <c r="H191" i="5"/>
  <c r="H194"/>
  <c r="J37" i="2"/>
  <c r="K37" s="1"/>
  <c r="K36" s="1"/>
  <c r="I36"/>
  <c r="I184" s="1"/>
  <c r="H36"/>
  <c r="K35" s="1"/>
  <c r="J31"/>
  <c r="H8" i="1"/>
  <c r="J8" s="1"/>
  <c r="J42"/>
  <c r="J43"/>
  <c r="J41"/>
  <c r="K9"/>
  <c r="K29"/>
  <c r="K28" s="1"/>
  <c r="L28"/>
  <c r="M28"/>
  <c r="M20"/>
  <c r="M21"/>
  <c r="M22"/>
  <c r="M19"/>
  <c r="L7"/>
  <c r="M7"/>
  <c r="M6" s="1"/>
  <c r="I11"/>
  <c r="H30"/>
  <c r="J30" s="1"/>
  <c r="J31"/>
  <c r="J32"/>
  <c r="J33"/>
  <c r="J29"/>
  <c r="J20"/>
  <c r="J21"/>
  <c r="J22"/>
  <c r="J19"/>
  <c r="J9"/>
  <c r="J10"/>
  <c r="J12"/>
  <c r="J13"/>
  <c r="J15"/>
  <c r="J16"/>
  <c r="G46"/>
  <c r="G47"/>
  <c r="G48"/>
  <c r="G49"/>
  <c r="G50"/>
  <c r="G51"/>
  <c r="G45"/>
  <c r="G44" s="1"/>
  <c r="J36" i="2" l="1"/>
  <c r="J184" s="1"/>
  <c r="I209" s="1"/>
  <c r="I202"/>
  <c r="I204" s="1"/>
  <c r="I208"/>
  <c r="J14" i="1"/>
  <c r="I6"/>
  <c r="J11"/>
  <c r="E44" l="1"/>
  <c r="I28" l="1"/>
  <c r="H28"/>
  <c r="E9"/>
  <c r="E19"/>
  <c r="E40"/>
  <c r="E28"/>
  <c r="F7"/>
  <c r="E23"/>
  <c r="E7" l="1"/>
  <c r="E14"/>
  <c r="G41"/>
  <c r="G9"/>
  <c r="G30"/>
  <c r="G28" s="1"/>
  <c r="G24"/>
  <c r="G38"/>
  <c r="F28"/>
  <c r="G20"/>
  <c r="G21"/>
  <c r="G22"/>
  <c r="G19"/>
  <c r="G10"/>
  <c r="G11"/>
  <c r="G12"/>
  <c r="G13"/>
  <c r="G14"/>
  <c r="G15"/>
  <c r="G16"/>
  <c r="G8"/>
  <c r="G7" l="1"/>
  <c r="G6" s="1"/>
  <c r="L18"/>
  <c r="I18"/>
  <c r="G40"/>
  <c r="M44"/>
  <c r="K44"/>
  <c r="J44"/>
  <c r="E39"/>
  <c r="M40"/>
  <c r="K40"/>
  <c r="J40"/>
  <c r="I40"/>
  <c r="I39" s="1"/>
  <c r="H40"/>
  <c r="G37"/>
  <c r="G36" s="1"/>
  <c r="E37"/>
  <c r="E36" s="1"/>
  <c r="M27"/>
  <c r="K27"/>
  <c r="L27"/>
  <c r="K18"/>
  <c r="H18"/>
  <c r="G18"/>
  <c r="F18"/>
  <c r="E18"/>
  <c r="E17" s="1"/>
  <c r="K7"/>
  <c r="H6"/>
  <c r="F39"/>
  <c r="K17"/>
  <c r="L17" l="1"/>
  <c r="L5"/>
  <c r="K39"/>
  <c r="J7"/>
  <c r="J6" s="1"/>
  <c r="H39"/>
  <c r="G39"/>
  <c r="F17"/>
  <c r="M39"/>
  <c r="J28"/>
  <c r="G17"/>
  <c r="J18"/>
  <c r="M26" l="1"/>
  <c r="M25"/>
  <c r="J26"/>
  <c r="J25"/>
  <c r="J24" l="1"/>
  <c r="M18"/>
  <c r="M17" s="1"/>
  <c r="F23" l="1"/>
  <c r="H23"/>
  <c r="I23"/>
  <c r="J23"/>
  <c r="K23"/>
  <c r="L23"/>
  <c r="M23"/>
  <c r="G23" l="1"/>
  <c r="H27"/>
  <c r="E27"/>
  <c r="I17"/>
  <c r="I5" s="1"/>
  <c r="H17"/>
  <c r="H5" s="1"/>
  <c r="J27" l="1"/>
  <c r="G27"/>
  <c r="G5" s="1"/>
  <c r="J17"/>
  <c r="J5" s="1"/>
</calcChain>
</file>

<file path=xl/comments1.xml><?xml version="1.0" encoding="utf-8"?>
<comments xmlns="http://schemas.openxmlformats.org/spreadsheetml/2006/main">
  <authors>
    <author>Hatixhe Bashota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Hatixhe Bashota:</t>
        </r>
        <r>
          <rPr>
            <sz val="9"/>
            <color indexed="81"/>
            <rFont val="Tahoma"/>
            <family val="2"/>
          </rPr>
          <t xml:space="preserve">
shuma 3576 esht parapa per zv.drejtor të QKMF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Hatixhe Bashota:</t>
        </r>
        <r>
          <rPr>
            <sz val="9"/>
            <color indexed="81"/>
            <rFont val="Tahoma"/>
            <family val="2"/>
          </rPr>
          <t xml:space="preserve">
62000 jna te llogaritur kujdestarit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Hatixhe Bashot pagat jubilare 17203 dhe 50.000 jan per shtesa te vitit 2023</t>
        </r>
      </text>
    </comment>
  </commentList>
</comments>
</file>

<file path=xl/sharedStrings.xml><?xml version="1.0" encoding="utf-8"?>
<sst xmlns="http://schemas.openxmlformats.org/spreadsheetml/2006/main" count="1391" uniqueCount="465">
  <si>
    <t xml:space="preserve"> </t>
  </si>
  <si>
    <t>Emri i Projektit</t>
  </si>
  <si>
    <t>BKK</t>
  </si>
  <si>
    <t>THV</t>
  </si>
  <si>
    <t>Totali i Shpenzimeve Kapitale</t>
  </si>
  <si>
    <t>O451</t>
  </si>
  <si>
    <t>Infrastruktura Rrugore - Malishevë</t>
  </si>
  <si>
    <t>Planifikimi Urban dhe Mjedisi</t>
  </si>
  <si>
    <t>O620</t>
  </si>
  <si>
    <t>Planifikimi Mjedisor dhe Inspeksioni</t>
  </si>
  <si>
    <t>Shëndetësia dhe Mirëqenia Sociale</t>
  </si>
  <si>
    <t>O721</t>
  </si>
  <si>
    <t>Shërbimet e Shëndetësisë Primare</t>
  </si>
  <si>
    <t>Shërbimet Publike, Mbrojtja Civile, Emergjenca</t>
  </si>
  <si>
    <t>Kodi Funks.</t>
  </si>
  <si>
    <t>Drejtori,</t>
  </si>
  <si>
    <t>Programi/ Nënprogrami</t>
  </si>
  <si>
    <t>Ndërtimi i rrugëve anësore të lumit Mirusha, në qytezën e Malishevës, 2.0 km</t>
  </si>
  <si>
    <t>Pajisja me aparaturë mjekësore Qendrën Kryesore të Mjekësisë Familjare në Malishevë, dhe Qendrën e Mjekësisë Familjare në Kijevë</t>
  </si>
  <si>
    <t>Rregullimi I kolektorit kryesor të ujërave të zeza- FAZA I Bubël - Lubizhdë, 2.5 km</t>
  </si>
  <si>
    <t>Vlerësuar 2024</t>
  </si>
  <si>
    <t>Rregullimi dhe pastrimi I lumit Mirusha</t>
  </si>
  <si>
    <t>Ujësjellësi në fshatrat:Bellanicë, Bubavec,Marali,Gajrak,Gurishtë,Dragobil dhe Pagarushë</t>
  </si>
  <si>
    <t>Rregullimi I urës në Mirushë, në rrugën për në fshatin Gurbardhë</t>
  </si>
  <si>
    <t>Kulturë, Rini dhe Sport</t>
  </si>
  <si>
    <t>O810</t>
  </si>
  <si>
    <t>Sporti dhe rekreacioni</t>
  </si>
  <si>
    <t>Ndërtimi I tribunës me ambientet përcjellëse në veri-lindje të stadiumit të qytetit</t>
  </si>
  <si>
    <t>Arsim dhe Shkencë</t>
  </si>
  <si>
    <t>O980</t>
  </si>
  <si>
    <t>Administrata</t>
  </si>
  <si>
    <t>Ndërtimi I shkollës fillore në Turjakë</t>
  </si>
  <si>
    <t>Kodi I projektit</t>
  </si>
  <si>
    <t>O133</t>
  </si>
  <si>
    <t>Administrata dhe Personeli</t>
  </si>
  <si>
    <t>Rregullimi I rrugës "Ibrahim Mazreku", në Malishevë</t>
  </si>
  <si>
    <t>Rregullimi I oborrit të komunës</t>
  </si>
  <si>
    <t>Ndërtimi I garazheve për automjetet e Qendrës Kryesore të Mjekësisë Familjare në Malishevë</t>
  </si>
  <si>
    <t>Rregullimi I oborrit të Qendrës Kryesore të Mjekësisë Familjare në Malishevë</t>
  </si>
  <si>
    <t>Renovimi I objekteve shkollore në Carrallukë ShF "Imer Krasniqi", dhe Drenoc ShF "Bajram Curri"</t>
  </si>
  <si>
    <t>Rregullimi I shtratit të Lumit Mirusha Malishevë-Banjë</t>
  </si>
  <si>
    <t>Blerim Thaçi _________________________</t>
  </si>
  <si>
    <t>Renovimi i jashtëm dhe i pullazit të objektit të QKMF-së  "Shpëtim Robaj", në Malishevë</t>
  </si>
  <si>
    <t xml:space="preserve">Renovimi i shkolles fillore " Labinot Krasniqi"-Mirushë, shk.f. "Hasan Prishtina"-Tërpezë </t>
  </si>
  <si>
    <t xml:space="preserve">Rregullimi I kanalizimeve në fshatin Bubavec, Kijevë,Drenoc, Banjë, dhe në lagjën "Mirëdita" në Malishevë </t>
  </si>
  <si>
    <t>Rregullimi I kanalizimit tek Liqeni në fshatin Mirushë, në fshatin  Kijevë  dhe në rr."Pavarësia" në Malishevë</t>
  </si>
  <si>
    <t>Rregullimi I  qendres-sheshit  të qytetit të Malishevës</t>
  </si>
  <si>
    <t>Renovimi I rrugëve lokale në fshatrat:Drenoc-Vërmicë,Carrallukë-Shkarashnik,Bellanicë-Nguncat,Dragobil-Pagarushë,Lubizhdë-Turjakë</t>
  </si>
  <si>
    <t>Planifikuar 2023</t>
  </si>
  <si>
    <t>Vlerësuar 2025</t>
  </si>
  <si>
    <t xml:space="preserve">Tabela 4.2 Financimi i Investimeve Kapitale Komunale 2023-2025  </t>
  </si>
  <si>
    <t>Drejtoria për Ekonomi,  Buxhet dhe Financa</t>
  </si>
  <si>
    <t>Rregullimi I ndriqimit publik në qytetin e Malishevës</t>
  </si>
  <si>
    <t>o451</t>
  </si>
  <si>
    <t>o620</t>
  </si>
  <si>
    <t>Shërbime të energjisë efiçiente (Fondi I Kosovës për Efiçiencën e Energjisë),Gjimnazi Hamdi  Berisha, Salla e Sportit Habib Zogaj,Qendra Kulturore Tahir Sinani,Objekti I Administratës në Malishevë,</t>
  </si>
  <si>
    <t>Ndertimi I hyrjes se perbashket te dy objekteve te administrates komunale</t>
  </si>
  <si>
    <t>Ndertimi I shtëpis për personat me aftësi të kufizuara(SHKPAK), në Malishevë</t>
  </si>
  <si>
    <t>Renovimi i fushës sportive në shk.f. "Gj. Kastrioti"- Llozicë,shk.f. "P.N.Luarasi"-Llapqevë,shk.f. "Hasan Prishtina"-Terpezë</t>
  </si>
  <si>
    <t>Ndërtimi i fushës së sportit dhe rregullimi I oborrit të shkollës fillore "Rifat Berisha", në Berishë</t>
  </si>
  <si>
    <t>Rregullimi i rrethojes së oborrit të shkollës fillore "17 Shkurti", në fshatin Banjë</t>
  </si>
  <si>
    <t>Rregullimi I oborrit të shkollës fillore në fshatin Llazicë dhe Llapqevë</t>
  </si>
  <si>
    <t>Ndërtimi I fushës sportive në shkollën fillore në fshatin Senik, Stapanicë dhe Gurishtë</t>
  </si>
  <si>
    <t>Ndërtimi I aneksit të shkollës fillore "Ismet Jashari", në fshatin Temeqinë</t>
  </si>
  <si>
    <t>Rregullimi i rrethojes së oborrit të shkollës fillore "Nuhi Mazreku", në fshatin Gurishtë</t>
  </si>
  <si>
    <t>Fillor</t>
  </si>
  <si>
    <t>O912</t>
  </si>
  <si>
    <t xml:space="preserve">Renovimi i qendrave te mjekësisë familjare në fshatrat: Bellanicë, Panorc dhe Drenoc </t>
  </si>
  <si>
    <t>Totali:</t>
  </si>
  <si>
    <t>o760</t>
  </si>
  <si>
    <t>Shërbimet sociale dhe rezidenciale</t>
  </si>
  <si>
    <t>Koef.</t>
  </si>
  <si>
    <t xml:space="preserve">Emërtimi </t>
  </si>
  <si>
    <t>Stafi për 2023</t>
  </si>
  <si>
    <t>Grantet</t>
  </si>
  <si>
    <t>Shtesat</t>
  </si>
  <si>
    <t>Përvoja</t>
  </si>
  <si>
    <t>Totali i buxhetit 2023</t>
  </si>
  <si>
    <t>Totali</t>
  </si>
  <si>
    <t>Totali i buxhetit 2024</t>
  </si>
  <si>
    <t>Totali i buxhetit 2025</t>
  </si>
  <si>
    <t>I Buxhetit-2020</t>
  </si>
  <si>
    <t>I Buxhetit-2021</t>
  </si>
  <si>
    <t>Kryesuësi i Organizatës Buxhetore</t>
  </si>
  <si>
    <t>Këshilltari Kryesor-Nënkryetari</t>
  </si>
  <si>
    <t>Kshilltarët e caktuar-Delegatet</t>
  </si>
  <si>
    <t>N/A</t>
  </si>
  <si>
    <t>Komitetet obligative (anëtarët e brendshëm dhe të jashtëm)</t>
  </si>
  <si>
    <t>Kryesuësi</t>
  </si>
  <si>
    <t>Drejtorët e drejtorive komunale</t>
  </si>
  <si>
    <t>Auditori i brendshëm</t>
  </si>
  <si>
    <t>Zyrtar Kryesor financiar</t>
  </si>
  <si>
    <t>Avokati-shefi I personelit</t>
  </si>
  <si>
    <t>Keshilltar I Kryetrit</t>
  </si>
  <si>
    <t>Udheheqesat e sektoreve</t>
  </si>
  <si>
    <t>Zyrtar të Lartë profesional</t>
  </si>
  <si>
    <t>Zyrtar të Lartë</t>
  </si>
  <si>
    <t>Zyrtar i teknologjisë informative</t>
  </si>
  <si>
    <t>Zyrtarët profesional  1</t>
  </si>
  <si>
    <t>totali</t>
  </si>
  <si>
    <t>Zyrtarët profesional 2</t>
  </si>
  <si>
    <t xml:space="preserve">Zyrtarët profesional </t>
  </si>
  <si>
    <t>Zjarrefiksat kofic.7</t>
  </si>
  <si>
    <t>Zjarrefiksat kofic 6</t>
  </si>
  <si>
    <t>Zjarrefiksat kofic.5.5</t>
  </si>
  <si>
    <t>Numri i  punëtorëve</t>
  </si>
  <si>
    <t>Pagat Neto</t>
  </si>
  <si>
    <t>PAGAT DHE MËDITJET</t>
  </si>
  <si>
    <t>Pagat  Neto</t>
  </si>
  <si>
    <t>Kontributi pensional i punëdhënësit</t>
  </si>
  <si>
    <t>Pagesat për punë jasht orarit, shtesat dhe pagesat stimul.</t>
  </si>
  <si>
    <t>MALLRA DHE SHËRBIME</t>
  </si>
  <si>
    <t>130</t>
  </si>
  <si>
    <t>Shpenzimet e udhëtimit</t>
  </si>
  <si>
    <t xml:space="preserve">Shpenzimet e udhëtimit zyrta brenda vendit </t>
  </si>
  <si>
    <t xml:space="preserve">Shpenzimet e udhëtimit zyrta  jashtë vendit </t>
  </si>
  <si>
    <t>Shërbimet e telekomunikimit</t>
  </si>
  <si>
    <t>1330</t>
  </si>
  <si>
    <t>Internet</t>
  </si>
  <si>
    <t>Shpenzimet e telefonisë mobile</t>
  </si>
  <si>
    <t>Shenzimet postare</t>
  </si>
  <si>
    <t>Shpenzimet për përdorim të kabllit optik</t>
  </si>
  <si>
    <t>13340</t>
  </si>
  <si>
    <t>Shpenzimet për shërbime</t>
  </si>
  <si>
    <t>1340</t>
  </si>
  <si>
    <t>Shërbimet e arsimit dhe trajnimit</t>
  </si>
  <si>
    <t>Shërbimet e përfaqësimit dhe avokaturës</t>
  </si>
  <si>
    <t>Shërbime të ndryshme shëndetësore</t>
  </si>
  <si>
    <t>Shërbime të ndryshme intelektuale dhe këshilldhënëse</t>
  </si>
  <si>
    <t>Shërbime shtypje-jo marketing</t>
  </si>
  <si>
    <t>13450</t>
  </si>
  <si>
    <t>Shërbime kontraktuese tjera</t>
  </si>
  <si>
    <t>13460</t>
  </si>
  <si>
    <t>Shërbime teknike</t>
  </si>
  <si>
    <t>13470</t>
  </si>
  <si>
    <t>Shpenzimet për anëtarësim</t>
  </si>
  <si>
    <t>13480</t>
  </si>
  <si>
    <t>Shpenzimet e varrimit</t>
  </si>
  <si>
    <t>13490</t>
  </si>
  <si>
    <t>Blerja e mobiljeve dhe pajisjeve (më pak se 1000 Euro)</t>
  </si>
  <si>
    <t>1350</t>
  </si>
  <si>
    <t>Mobilje</t>
  </si>
  <si>
    <t>Telefona</t>
  </si>
  <si>
    <t>Kompjuterë</t>
  </si>
  <si>
    <t>Harduer për teknologji informative</t>
  </si>
  <si>
    <t>Makina fotokopjuëse</t>
  </si>
  <si>
    <t>Pajisje speciale mjekësore</t>
  </si>
  <si>
    <t>Pajisje të shërbimit policor</t>
  </si>
  <si>
    <t xml:space="preserve">Pajisje trafiku </t>
  </si>
  <si>
    <t>Pajisje tjera</t>
  </si>
  <si>
    <t>Blerja e librave dhe veprave Artistike</t>
  </si>
  <si>
    <t>13510</t>
  </si>
  <si>
    <t>Blerje tjera - mallra dhe shërbime</t>
  </si>
  <si>
    <t>1360</t>
  </si>
  <si>
    <t>Furnizime për zyrë</t>
  </si>
  <si>
    <t>Furnizime me dokumente bllanko</t>
  </si>
  <si>
    <t>13611</t>
  </si>
  <si>
    <t>Furnizim me ushqim dhe pije (jo dreka zyrtare)</t>
  </si>
  <si>
    <t xml:space="preserve">Furnizime mjekësore </t>
  </si>
  <si>
    <t>Furnizime pastrimi</t>
  </si>
  <si>
    <t>Furnizim me veshmbathje</t>
  </si>
  <si>
    <t xml:space="preserve">Akomodimi </t>
  </si>
  <si>
    <t>13660</t>
  </si>
  <si>
    <t>Tiketa Siguruese</t>
  </si>
  <si>
    <t>13680</t>
  </si>
  <si>
    <t>Bllombat</t>
  </si>
  <si>
    <t>13681</t>
  </si>
  <si>
    <t>Derivatet dhe lëndët djegëse</t>
  </si>
  <si>
    <t>1370</t>
  </si>
  <si>
    <t>Vaj</t>
  </si>
  <si>
    <t>Naftë për ngrohje qendrore</t>
  </si>
  <si>
    <t>Vaj për ngrohje</t>
  </si>
  <si>
    <t>Dru</t>
  </si>
  <si>
    <t>Derivate për gjenerator</t>
  </si>
  <si>
    <t>Karburant për vetura</t>
  </si>
  <si>
    <t>Avanset</t>
  </si>
  <si>
    <t>13800</t>
  </si>
  <si>
    <t>Avanset për para te imta</t>
  </si>
  <si>
    <t>13810</t>
  </si>
  <si>
    <t>Avanset për udhtime zyrtare</t>
  </si>
  <si>
    <t>13820</t>
  </si>
  <si>
    <t>Shërbimet financiare</t>
  </si>
  <si>
    <t>Provizionet bankare</t>
  </si>
  <si>
    <t>Shërbimet e regjistrimit dhe sigurimeve</t>
  </si>
  <si>
    <t>1395</t>
  </si>
  <si>
    <t>Regjistrimi i automjeteve</t>
  </si>
  <si>
    <t>13950</t>
  </si>
  <si>
    <t>Sigurimi i automjetve</t>
  </si>
  <si>
    <t>13951</t>
  </si>
  <si>
    <t>Sigurimi i ndërtesave dhe tjera</t>
  </si>
  <si>
    <t>13953</t>
  </si>
  <si>
    <t>Mirëmbajtja</t>
  </si>
  <si>
    <t>1400</t>
  </si>
  <si>
    <t>Mirëmbajtja dhe riparimi i automjeteve</t>
  </si>
  <si>
    <t>Mirëmbajtja e ndërtesave</t>
  </si>
  <si>
    <t>Mirëmbajtja e ndërtesave të banimit</t>
  </si>
  <si>
    <t>14021</t>
  </si>
  <si>
    <t>Mirëmbajtja e ndërtesave administrative afariste</t>
  </si>
  <si>
    <t>14022</t>
  </si>
  <si>
    <t>Mirëmbajtja e shkollave</t>
  </si>
  <si>
    <t>14023</t>
  </si>
  <si>
    <t>Mirëmbajtja e objekteve shëndetësore</t>
  </si>
  <si>
    <t>14024</t>
  </si>
  <si>
    <t>Mirëmbajtja e infrastrukturës rrugore</t>
  </si>
  <si>
    <t>Mirëmbajtja e teknologjisë informative</t>
  </si>
  <si>
    <t>Mirëmbajtja e mobilieve dhe pajisjeve</t>
  </si>
  <si>
    <t>Mirëmbajtja rutinore</t>
  </si>
  <si>
    <t>14060</t>
  </si>
  <si>
    <t>Qiraja</t>
  </si>
  <si>
    <t>1410</t>
  </si>
  <si>
    <r>
      <t>Ndërtesa</t>
    </r>
    <r>
      <rPr>
        <sz val="12"/>
        <color indexed="61"/>
        <rFont val="Arial"/>
        <family val="2"/>
      </rPr>
      <t xml:space="preserve"> </t>
    </r>
  </si>
  <si>
    <t>Toka</t>
  </si>
  <si>
    <t>14120</t>
  </si>
  <si>
    <t>Pajisjet</t>
  </si>
  <si>
    <t>14130</t>
  </si>
  <si>
    <t>Makineria</t>
  </si>
  <si>
    <t>14140</t>
  </si>
  <si>
    <t>Përdorime tjera të hapësirës</t>
  </si>
  <si>
    <t>14150</t>
  </si>
  <si>
    <t>Shpenzimet e marketingut</t>
  </si>
  <si>
    <t>1420</t>
  </si>
  <si>
    <t>Reklamat dhe konkurset</t>
  </si>
  <si>
    <t>Botimet e publikimeve</t>
  </si>
  <si>
    <t>Shpenzimet për informim publik( Trans.punimeve te kuv. Media lokale)</t>
  </si>
  <si>
    <t>14230</t>
  </si>
  <si>
    <t>Shpenzimet e përfaqësimit</t>
  </si>
  <si>
    <t>1430</t>
  </si>
  <si>
    <t>Dreka zyrtare</t>
  </si>
  <si>
    <t>14310</t>
  </si>
  <si>
    <t>Dreka zyrtare jashtë vendit</t>
  </si>
  <si>
    <t>14320</t>
  </si>
  <si>
    <t>Shpenzime të tjera</t>
  </si>
  <si>
    <t>1440</t>
  </si>
  <si>
    <t>Shpenzimet për  vendimet gjyqësore</t>
  </si>
  <si>
    <t>14410</t>
  </si>
  <si>
    <t>Pagesa - neni 39.2 LMFPP</t>
  </si>
  <si>
    <t>14420</t>
  </si>
  <si>
    <t>SHPENZIMET E KOMUNALE</t>
  </si>
  <si>
    <t>1320</t>
  </si>
  <si>
    <t>Rryma</t>
  </si>
  <si>
    <t>Uji</t>
  </si>
  <si>
    <t>Mbeturinat</t>
  </si>
  <si>
    <t>Ngrohja qendrore</t>
  </si>
  <si>
    <t>Shpenzimet telefonisë fikse</t>
  </si>
  <si>
    <t>13250</t>
  </si>
  <si>
    <t>SUBVENCIONET DHE TRANSFERET</t>
  </si>
  <si>
    <t>200</t>
  </si>
  <si>
    <t>SUBVENCIONET</t>
  </si>
  <si>
    <t>2100</t>
  </si>
  <si>
    <t>Subvencionet për entitetet publike</t>
  </si>
  <si>
    <t>Subvencionet për entitete publike kulturore</t>
  </si>
  <si>
    <t>Sub. për entitetet jopublike 
Sub.i qumështit për fer. K.Malishevë (4 cent /L) 
Sub. Me grante për bizneset prodhuese 
Sub. Për Kulturë, Rini dhe Sport 80,000 E</t>
  </si>
  <si>
    <t>TRANSFERET</t>
  </si>
  <si>
    <t>2200</t>
  </si>
  <si>
    <t xml:space="preserve">Transferet për qeveri tjera </t>
  </si>
  <si>
    <t>Pagesat për përfituesit individualë</t>
  </si>
  <si>
    <t>Pensionet bazë</t>
  </si>
  <si>
    <t>Pensionet për të paaftët</t>
  </si>
  <si>
    <t>Pensionet e ndihmës sociale</t>
  </si>
  <si>
    <t>PNS-Kategoria I-(për anëtarët e familjeve)</t>
  </si>
  <si>
    <t>PNS-Kategoria II-(për anëtarët e familjeve)</t>
  </si>
  <si>
    <t>Pagesat për invalidët e luftës</t>
  </si>
  <si>
    <t>Pagesat për invalidët civilë</t>
  </si>
  <si>
    <t>Pagesat për familjet e viktimave të luftës</t>
  </si>
  <si>
    <t>Pensionet e përkohshme të Trepçës</t>
  </si>
  <si>
    <t>PASURITË JOFINANCIARE</t>
  </si>
  <si>
    <t>30</t>
  </si>
  <si>
    <t>NDËRTESAT</t>
  </si>
  <si>
    <t>3110</t>
  </si>
  <si>
    <t>Projektet në vazhdim-Renovim I objekteve shkollore).</t>
  </si>
  <si>
    <t>Ndërtesat administrative afariste</t>
  </si>
  <si>
    <t>Renovim I shkollave</t>
  </si>
  <si>
    <t>31121</t>
  </si>
  <si>
    <t>Objektet shëndetësore</t>
  </si>
  <si>
    <t>31122</t>
  </si>
  <si>
    <t>Kabinete Lëndore për te gjitha shkollat</t>
  </si>
  <si>
    <t>31123</t>
  </si>
  <si>
    <t>Objektet sportive</t>
  </si>
  <si>
    <t>61124</t>
  </si>
  <si>
    <t>Objektet memoriale</t>
  </si>
  <si>
    <t>31125</t>
  </si>
  <si>
    <t>Rrethojat</t>
  </si>
  <si>
    <t>31126</t>
  </si>
  <si>
    <t xml:space="preserve"> Ndërtimi I fushave sportive((Balincë dhe Bubavec</t>
  </si>
  <si>
    <t>31129</t>
  </si>
  <si>
    <t>Rregullimi I oborrit të shkolles në Bubavec,llozic,Kijevë në shkollen Lazgush Paradeci"</t>
  </si>
  <si>
    <t>31130</t>
  </si>
  <si>
    <t>NDËRTIMI I RRUGËVE</t>
  </si>
  <si>
    <t>3120</t>
  </si>
  <si>
    <t>Ndërtimi i rrugëve regjionale</t>
  </si>
  <si>
    <t>31220</t>
  </si>
  <si>
    <t>Ndërtimi i rrugëve lokale</t>
  </si>
  <si>
    <t>31230</t>
  </si>
  <si>
    <t>Trotuarët</t>
  </si>
  <si>
    <t>31240</t>
  </si>
  <si>
    <t>Kanalizimet</t>
  </si>
  <si>
    <t>31250</t>
  </si>
  <si>
    <t>Ujësjellësi</t>
  </si>
  <si>
    <t>31260</t>
  </si>
  <si>
    <t>Mirëmbajtja investive</t>
  </si>
  <si>
    <t>31270</t>
  </si>
  <si>
    <t>PAJISJE ME VLERË MBI 1000 EURO</t>
  </si>
  <si>
    <t>3160</t>
  </si>
  <si>
    <t xml:space="preserve">Pajisje të teknologjisë informative </t>
  </si>
  <si>
    <t>31610</t>
  </si>
  <si>
    <t>31620</t>
  </si>
  <si>
    <t>31630</t>
  </si>
  <si>
    <t>31640</t>
  </si>
  <si>
    <t>Makina fotokopjuese</t>
  </si>
  <si>
    <t>31650</t>
  </si>
  <si>
    <t>31660</t>
  </si>
  <si>
    <t>31670</t>
  </si>
  <si>
    <t xml:space="preserve">Souftver  </t>
  </si>
  <si>
    <t>31680</t>
  </si>
  <si>
    <t>31690</t>
  </si>
  <si>
    <t>AUTOMJETET E TRANSPORTIT</t>
  </si>
  <si>
    <t>3170</t>
  </si>
  <si>
    <t>Vetura zyrtare</t>
  </si>
  <si>
    <t>Kamionë</t>
  </si>
  <si>
    <t>31701</t>
  </si>
  <si>
    <t>Vetura të ndihmës së shpejtë</t>
  </si>
  <si>
    <t>31703</t>
  </si>
  <si>
    <t>Automjete transporti tjera</t>
  </si>
  <si>
    <t>31706</t>
  </si>
  <si>
    <t>BLERJA E TOKËS DHE PASURIVE TË PAPREKSHME</t>
  </si>
  <si>
    <t>3200</t>
  </si>
  <si>
    <t>Rregullimi i Lumenjëve</t>
  </si>
  <si>
    <t>32110</t>
  </si>
  <si>
    <t>Rregullimi i parqeve</t>
  </si>
  <si>
    <t>32120</t>
  </si>
  <si>
    <t>Pasuritë e paprekshme ( patentë dhe licencë)</t>
  </si>
  <si>
    <t>TRANSFERET KAPITALE PËR ENTITETET</t>
  </si>
  <si>
    <t>Transferet kapitale - entitetet publike</t>
  </si>
  <si>
    <t>Transferet kapitale - entitetet jopublike</t>
  </si>
  <si>
    <t>TOTALI</t>
  </si>
  <si>
    <t>Kapitalet</t>
  </si>
  <si>
    <t>Projekt Buxheti I Arsimit Parafillor, Fillor dhe i Mesëm për vitin 20232025</t>
  </si>
  <si>
    <t>Emri dhe lloji i pozitës</t>
  </si>
  <si>
    <t>Stafi,viti 2023</t>
  </si>
  <si>
    <t>Pervoja</t>
  </si>
  <si>
    <t>Totali 2023</t>
  </si>
  <si>
    <t>Totali-2024</t>
  </si>
  <si>
    <t>Totali-2025</t>
  </si>
  <si>
    <t>Kryesuesi i Organizatës Buxhetore</t>
  </si>
  <si>
    <t>Këshilltari Kryesorë-Nenkryetari</t>
  </si>
  <si>
    <t>Komiteti dhe antaret e mbre. dhe te jashtem</t>
  </si>
  <si>
    <t>Kryesusi</t>
  </si>
  <si>
    <t>Shefat e Departamenteve</t>
  </si>
  <si>
    <t>Drejtori/esha e DKA</t>
  </si>
  <si>
    <t>Drejt.shkoll.mesm.</t>
  </si>
  <si>
    <t>Drejt.shkoll.fill.</t>
  </si>
  <si>
    <t>Zv.dreejtor.shkolle\</t>
  </si>
  <si>
    <t>Pedagog</t>
  </si>
  <si>
    <t>Profesor…</t>
  </si>
  <si>
    <t>Zyrtar profesional adnministratë</t>
  </si>
  <si>
    <t>Mësimdhës 1-9</t>
  </si>
  <si>
    <t>Zyrtar admin.</t>
  </si>
  <si>
    <t>Bibliotekist.</t>
  </si>
  <si>
    <t>Punt.ndihm. SHf</t>
  </si>
  <si>
    <t>Punt.ndihm. Staf-Çerdhe</t>
  </si>
  <si>
    <t>Moter edukatore në Çerdhe</t>
  </si>
  <si>
    <t>Numri i.puntorve</t>
  </si>
  <si>
    <t>Kategoria ekonomike &amp; Pagat  Bruto</t>
  </si>
  <si>
    <t>Paga neto</t>
  </si>
  <si>
    <t xml:space="preserve">11110; 11120 </t>
  </si>
  <si>
    <t>Pagesat për punë jasht orarit ,shtesat dhe pagesat stimul.</t>
  </si>
  <si>
    <t>Meditjet e Delegatëve në Kuvend dhe tarifat e Komisioneve</t>
  </si>
  <si>
    <t xml:space="preserve">Kontributi nga punëdhënësi </t>
  </si>
  <si>
    <t>Furnizim me ushqim dhe pije (jo dreka zyrtare) Shujtat e nx.146,200.00€,per Qerdhet janë 60,000.00€  nga Granti ndersa 51.000.00€ janë nga TVK.</t>
  </si>
  <si>
    <t>13612</t>
  </si>
  <si>
    <r>
      <t>Ndërtesa</t>
    </r>
    <r>
      <rPr>
        <sz val="14"/>
        <color indexed="61"/>
        <rFont val="Times New Roman"/>
        <family val="1"/>
      </rPr>
      <t xml:space="preserve"> </t>
    </r>
  </si>
  <si>
    <t>Shpenzimet për informim publik</t>
  </si>
  <si>
    <t xml:space="preserve">Subvencionet për entitetet jopublike </t>
  </si>
  <si>
    <t>Projekt Buxheti I Shëndetësisë për vitin 2023/2025</t>
  </si>
  <si>
    <t>Stafi-2023</t>
  </si>
  <si>
    <t xml:space="preserve">Shtesat </t>
  </si>
  <si>
    <t>Totali-2023</t>
  </si>
  <si>
    <t>Auditori I mbrendshem</t>
  </si>
  <si>
    <t>Drejtoret e drejtorive-komunale</t>
  </si>
  <si>
    <t xml:space="preserve"> Drejtor i QKMF  H-3</t>
  </si>
  <si>
    <t>Shefat e shërb. Shend.(mjek spec.) H-17</t>
  </si>
  <si>
    <t>Kryeshef I Mjeksisë fam.kordinator I cilësisië</t>
  </si>
  <si>
    <t>Mjek specialista dhe kordinatori H-20</t>
  </si>
  <si>
    <t>Shefat  Shërb.shend.(mjek p.p ) H-24</t>
  </si>
  <si>
    <t>Mjek ,Kryeteknik,Administrat profesionale H-26-27-30-33</t>
  </si>
  <si>
    <t>Kuadri me përgaditje Bachelor profesionalc. Të licencuar(6) H-43-47</t>
  </si>
  <si>
    <t>Shefat e shërbimeve te kuadrit te mesem</t>
  </si>
  <si>
    <t>Teknik Laboratori,dhe në RO"dhe punëtor tjerë. H-57-58-59</t>
  </si>
  <si>
    <t>Shefat e shërbimeve të kuadrit të mesëm</t>
  </si>
  <si>
    <t>Shef I Parkut te makinave</t>
  </si>
  <si>
    <t>Teknik Medicinal, dhe administratë H-68-69</t>
  </si>
  <si>
    <t>31.848.96</t>
  </si>
  <si>
    <t>Vozitsit dhe punëtori i RO" H-71</t>
  </si>
  <si>
    <t>Punëtorët ndihmës-teknik  H-74-73</t>
  </si>
  <si>
    <t>5.0</t>
  </si>
  <si>
    <t>4.8</t>
  </si>
  <si>
    <t>teknik medicional,dhe Administrat H68-69</t>
  </si>
  <si>
    <t>4.5</t>
  </si>
  <si>
    <t>vozitesat dhe puntori RO H 71</t>
  </si>
  <si>
    <t>4</t>
  </si>
  <si>
    <t>Punetorët  ndihms -teknik</t>
  </si>
  <si>
    <t xml:space="preserve">Totali  </t>
  </si>
  <si>
    <t>Gjithsej pagat neto</t>
  </si>
  <si>
    <t xml:space="preserve">Kategoria ekonomike &amp; Pagat  Bruto </t>
  </si>
  <si>
    <t>Kategorit Ekonomike</t>
  </si>
  <si>
    <t>kodet</t>
  </si>
  <si>
    <t>THVK</t>
  </si>
  <si>
    <t xml:space="preserve">Shërbime tjera Kontraktuse (Spërkatja e rriqrave 60,000) dhe (Përkujdesje shendetesore ne familje 189.770)
</t>
  </si>
  <si>
    <t>Dru-Pelet</t>
  </si>
  <si>
    <r>
      <t>Ndërtesa</t>
    </r>
    <r>
      <rPr>
        <sz val="12"/>
        <color indexed="61"/>
        <rFont val="Times New Roman"/>
        <family val="1"/>
      </rPr>
      <t xml:space="preserve"> </t>
    </r>
  </si>
  <si>
    <t>Pagesat për përfituesit individualë Lehonat</t>
  </si>
  <si>
    <t>Ndërtesat e banimit</t>
  </si>
  <si>
    <t>Objektet arsimore</t>
  </si>
  <si>
    <t>Objektet kulturore</t>
  </si>
  <si>
    <t>Fushat sportive</t>
  </si>
  <si>
    <t>Mirëmbajtja I (sperkatja e rriqrave)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</si>
  <si>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</si>
  <si>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Projekt Buxheti mbrenda kufive buxhetor,viti 2023</t>
  </si>
  <si>
    <t>Tabela e Buxhetit 4.1 Komuna,Shendetsia dhe Arsimi</t>
  </si>
  <si>
    <t>Stafi</t>
  </si>
  <si>
    <t>Pagat</t>
  </si>
  <si>
    <t>M/SH</t>
  </si>
  <si>
    <t>Komunalit</t>
  </si>
  <si>
    <t>Subvencionet</t>
  </si>
  <si>
    <t>Totali-2021</t>
  </si>
  <si>
    <t>Totali-2022</t>
  </si>
  <si>
    <t>Malishevë</t>
  </si>
  <si>
    <t xml:space="preserve">TOTAL SHPENZIMET </t>
  </si>
  <si>
    <t xml:space="preserve">Grantet Qeveritare </t>
  </si>
  <si>
    <t>Të hyrat vetanake</t>
  </si>
  <si>
    <t>Financim nga huamarrja</t>
  </si>
  <si>
    <t>Zyra e Kryetarit</t>
  </si>
  <si>
    <t xml:space="preserve">Zyra e Kuvendit Komunal </t>
  </si>
  <si>
    <t>Administrata dhe personeli</t>
  </si>
  <si>
    <t>Çështjet gjinore</t>
  </si>
  <si>
    <t>Buxheti dhe financat</t>
  </si>
  <si>
    <t xml:space="preserve">Buxhetimi </t>
  </si>
  <si>
    <t>Shërbimet publike</t>
  </si>
  <si>
    <t xml:space="preserve">Infrastruktura rrugore </t>
  </si>
  <si>
    <t>Zjarrëfikësit dhe inspektimet</t>
  </si>
  <si>
    <t>Mbrojtja civile ,Emergjenca</t>
  </si>
  <si>
    <t>Zyra komunale për komunitete dhe kthim</t>
  </si>
  <si>
    <t>Bujqësia, Pylltaria dhe Zhvillimi rural</t>
  </si>
  <si>
    <t>Bujqësia</t>
  </si>
  <si>
    <t>Zhvillimi dhe inspektimi bujqësor</t>
  </si>
  <si>
    <t>Inspektoriati Komunal</t>
  </si>
  <si>
    <t>Kadastra dhe gjeodezia</t>
  </si>
  <si>
    <t xml:space="preserve">Shërbimet kadastrale </t>
  </si>
  <si>
    <t>Planifikimi urban dhe mjedisi</t>
  </si>
  <si>
    <t xml:space="preserve">Planifikimi urban dhe inspeksioni </t>
  </si>
  <si>
    <t xml:space="preserve">Shëndetësia dhe mirëqenia sociale </t>
  </si>
  <si>
    <t xml:space="preserve">Administrata </t>
  </si>
  <si>
    <t>Shërbimet e shëndetësisë primare</t>
  </si>
  <si>
    <t>Shërbimet sociale</t>
  </si>
  <si>
    <t>Shërbimet Rezidenciale Malishevë</t>
  </si>
  <si>
    <t>Kultura, rinia dhe sportet</t>
  </si>
  <si>
    <t xml:space="preserve">Shërbimet kulturore </t>
  </si>
  <si>
    <t>Perkrahja e Rinisë</t>
  </si>
  <si>
    <t xml:space="preserve">Arsimi dhe shkenca </t>
  </si>
  <si>
    <t xml:space="preserve">Arsimi parashkollor dhe qerdhet </t>
  </si>
  <si>
    <t>Arsimi fillor</t>
  </si>
  <si>
    <t xml:space="preserve">Arsimi I mesëm </t>
  </si>
  <si>
    <t>Projekt Buxheti mbrenda kufive buxhetor,viti 2024</t>
  </si>
  <si>
    <t>Projekt Buxheti mbrenda kufive buxhetor,viti 2025</t>
  </si>
  <si>
    <t>Projekt Buxheti,Granti I përgjithëshem për vitin 2023/25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</si>
</sst>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;[Red]#,##0"/>
    <numFmt numFmtId="165" formatCode="0.0"/>
    <numFmt numFmtId="166" formatCode="_(* #,##0_);_(* \(#,##0\);_(* &quot;-&quot;??_);_(@_)"/>
    <numFmt numFmtId="167" formatCode="0_);\(0\)"/>
    <numFmt numFmtId="168" formatCode="_(* #,##0.0_);_(* \(#,##0.0\);_(* &quot;-&quot;??_);_(@_)"/>
    <numFmt numFmtId="169" formatCode="_-* #,##0_L_e_k_-;\-* #,##0_L_e_k_-;_-* &quot;-&quot;??_L_e_k_-;_-@_-"/>
    <numFmt numFmtId="170" formatCode="#,##0.0000"/>
  </numFmts>
  <fonts count="7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sz val="16"/>
      <color theme="1"/>
      <name val="Arial Narrow"/>
      <family val="2"/>
    </font>
    <font>
      <b/>
      <i/>
      <sz val="18"/>
      <color theme="1"/>
      <name val="Arial Narrow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8"/>
      <name val="Times New Roman"/>
      <family val="1"/>
    </font>
    <font>
      <b/>
      <sz val="8"/>
      <name val="Arial"/>
      <family val="2"/>
    </font>
    <font>
      <b/>
      <sz val="14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i/>
      <sz val="14"/>
      <name val="Arial"/>
      <family val="2"/>
    </font>
    <font>
      <b/>
      <sz val="10"/>
      <name val="Times New Roman"/>
      <family val="1"/>
    </font>
    <font>
      <sz val="12"/>
      <color indexed="61"/>
      <name val="Arial"/>
      <family val="2"/>
    </font>
    <font>
      <b/>
      <sz val="12"/>
      <color indexed="12"/>
      <name val="Arial"/>
      <family val="2"/>
    </font>
    <font>
      <b/>
      <sz val="20"/>
      <name val="Times New Roman"/>
      <family val="1"/>
    </font>
    <font>
      <b/>
      <sz val="12"/>
      <color indexed="12"/>
      <name val="Times New Roman"/>
      <family val="1"/>
    </font>
    <font>
      <b/>
      <sz val="10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1"/>
      <name val="Arial Narrow"/>
      <family val="2"/>
    </font>
    <font>
      <sz val="14"/>
      <name val="Times New Roman"/>
      <family val="1"/>
    </font>
    <font>
      <sz val="13"/>
      <name val="Times New Roman"/>
      <family val="1"/>
    </font>
    <font>
      <sz val="14"/>
      <color indexed="61"/>
      <name val="Times New Roman"/>
      <family val="1"/>
    </font>
    <font>
      <b/>
      <sz val="20"/>
      <name val="Arial"/>
      <family val="2"/>
    </font>
    <font>
      <b/>
      <sz val="14"/>
      <color theme="1"/>
      <name val="Times New Roman"/>
      <family val="1"/>
    </font>
    <font>
      <sz val="16"/>
      <name val="Times New Roman"/>
      <family val="1"/>
    </font>
    <font>
      <sz val="12"/>
      <color theme="1"/>
      <name val="Times New Roman"/>
      <family val="1"/>
    </font>
    <font>
      <sz val="16"/>
      <name val="Arial"/>
      <family val="2"/>
    </font>
    <font>
      <b/>
      <sz val="16"/>
      <color theme="1"/>
      <name val="Arial Narrow"/>
      <family val="2"/>
    </font>
    <font>
      <sz val="14"/>
      <color rgb="FFFF0000"/>
      <name val="Arial Narrow"/>
      <family val="2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2"/>
      <color indexed="6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2"/>
      <color rgb="FF0070C0"/>
      <name val="Arial"/>
      <family val="2"/>
    </font>
    <font>
      <b/>
      <sz val="12"/>
      <color rgb="FF0070C0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name val="Times New Roman"/>
      <family val="1"/>
    </font>
    <font>
      <sz val="12"/>
      <color indexed="8"/>
      <name val="Times New Roman"/>
      <family val="1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rgb="FF002060"/>
      <name val="Times New Roman"/>
      <family val="1"/>
    </font>
    <font>
      <sz val="12"/>
      <color indexed="12"/>
      <name val="Arial"/>
      <family val="2"/>
    </font>
    <font>
      <b/>
      <sz val="9"/>
      <color rgb="FF0070C0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theme="3" tint="0.39997558519241921"/>
      <name val="Times New Roman"/>
      <family val="1"/>
    </font>
    <font>
      <b/>
      <sz val="14"/>
      <color indexed="12"/>
      <name val="Arial"/>
      <family val="2"/>
    </font>
    <font>
      <b/>
      <sz val="16"/>
      <color indexed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7" fillId="6" borderId="0" applyNumberFormat="0" applyBorder="0" applyAlignment="0" applyProtection="0"/>
    <xf numFmtId="0" fontId="29" fillId="0" borderId="0"/>
    <xf numFmtId="0" fontId="59" fillId="0" borderId="0"/>
    <xf numFmtId="43" fontId="29" fillId="0" borderId="0" applyFont="0" applyFill="0" applyBorder="0" applyAlignment="0" applyProtection="0"/>
  </cellStyleXfs>
  <cellXfs count="101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0" fillId="7" borderId="0" xfId="0" applyFill="1" applyBorder="1"/>
    <xf numFmtId="0" fontId="2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 wrapText="1"/>
    </xf>
    <xf numFmtId="164" fontId="1" fillId="7" borderId="0" xfId="0" applyNumberFormat="1" applyFont="1" applyFill="1" applyBorder="1"/>
    <xf numFmtId="164" fontId="6" fillId="7" borderId="0" xfId="0" applyNumberFormat="1" applyFont="1" applyFill="1" applyBorder="1"/>
    <xf numFmtId="164" fontId="5" fillId="7" borderId="0" xfId="0" applyNumberFormat="1" applyFont="1" applyFill="1" applyBorder="1"/>
    <xf numFmtId="0" fontId="8" fillId="0" borderId="0" xfId="2" applyFont="1" applyFill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vertical="center"/>
    </xf>
    <xf numFmtId="164" fontId="13" fillId="4" borderId="1" xfId="0" applyNumberFormat="1" applyFont="1" applyFill="1" applyBorder="1" applyAlignment="1">
      <alignment vertical="center" wrapText="1"/>
    </xf>
    <xf numFmtId="3" fontId="13" fillId="4" borderId="1" xfId="0" applyNumberFormat="1" applyFont="1" applyFill="1" applyBorder="1" applyAlignment="1">
      <alignment vertical="center" wrapText="1"/>
    </xf>
    <xf numFmtId="0" fontId="12" fillId="2" borderId="1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/>
    <xf numFmtId="164" fontId="3" fillId="8" borderId="1" xfId="0" applyNumberFormat="1" applyFont="1" applyFill="1" applyBorder="1"/>
    <xf numFmtId="164" fontId="12" fillId="2" borderId="1" xfId="0" applyNumberFormat="1" applyFont="1" applyFill="1" applyBorder="1"/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7" borderId="1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center"/>
    </xf>
    <xf numFmtId="0" fontId="12" fillId="7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12" fillId="8" borderId="1" xfId="0" applyFont="1" applyFill="1" applyBorder="1"/>
    <xf numFmtId="0" fontId="3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7" borderId="1" xfId="0" applyFont="1" applyFill="1" applyBorder="1" applyAlignment="1">
      <alignment vertical="top" wrapText="1"/>
    </xf>
    <xf numFmtId="164" fontId="12" fillId="0" borderId="1" xfId="0" applyNumberFormat="1" applyFont="1" applyBorder="1" applyAlignment="1">
      <alignment vertical="center"/>
    </xf>
    <xf numFmtId="164" fontId="12" fillId="3" borderId="1" xfId="0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vertical="center"/>
    </xf>
    <xf numFmtId="0" fontId="14" fillId="7" borderId="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vertical="center" wrapText="1"/>
    </xf>
    <xf numFmtId="0" fontId="14" fillId="7" borderId="1" xfId="2" applyFont="1" applyFill="1" applyBorder="1" applyAlignment="1">
      <alignment horizontal="left" vertical="top" wrapText="1"/>
    </xf>
    <xf numFmtId="164" fontId="14" fillId="0" borderId="1" xfId="2" applyNumberFormat="1" applyFont="1" applyFill="1" applyBorder="1" applyAlignment="1">
      <alignment horizontal="right" vertical="center"/>
    </xf>
    <xf numFmtId="0" fontId="12" fillId="7" borderId="1" xfId="0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right" vertical="center"/>
    </xf>
    <xf numFmtId="0" fontId="12" fillId="7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7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top"/>
    </xf>
    <xf numFmtId="0" fontId="12" fillId="8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wrapText="1"/>
    </xf>
    <xf numFmtId="164" fontId="12" fillId="8" borderId="1" xfId="0" applyNumberFormat="1" applyFont="1" applyFill="1" applyBorder="1" applyAlignment="1">
      <alignment horizontal="right" vertical="center"/>
    </xf>
    <xf numFmtId="164" fontId="12" fillId="8" borderId="1" xfId="0" applyNumberFormat="1" applyFont="1" applyFill="1" applyBorder="1" applyAlignment="1">
      <alignment horizontal="right" vertical="top"/>
    </xf>
    <xf numFmtId="164" fontId="12" fillId="7" borderId="1" xfId="0" applyNumberFormat="1" applyFont="1" applyFill="1" applyBorder="1" applyAlignment="1">
      <alignment horizontal="right" vertical="center"/>
    </xf>
    <xf numFmtId="164" fontId="12" fillId="7" borderId="1" xfId="0" applyNumberFormat="1" applyFont="1" applyFill="1" applyBorder="1" applyAlignment="1">
      <alignment horizontal="right" vertical="top"/>
    </xf>
    <xf numFmtId="164" fontId="12" fillId="8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right" vertical="center"/>
    </xf>
    <xf numFmtId="0" fontId="15" fillId="7" borderId="1" xfId="0" applyFont="1" applyFill="1" applyBorder="1" applyAlignment="1">
      <alignment wrapText="1"/>
    </xf>
    <xf numFmtId="164" fontId="15" fillId="3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3" borderId="1" xfId="0" applyFont="1" applyFill="1" applyBorder="1"/>
    <xf numFmtId="0" fontId="16" fillId="0" borderId="1" xfId="0" applyFont="1" applyBorder="1"/>
    <xf numFmtId="0" fontId="3" fillId="0" borderId="1" xfId="0" applyFont="1" applyBorder="1"/>
    <xf numFmtId="0" fontId="12" fillId="0" borderId="0" xfId="0" applyFont="1"/>
    <xf numFmtId="0" fontId="16" fillId="0" borderId="0" xfId="0" applyFont="1"/>
    <xf numFmtId="0" fontId="15" fillId="0" borderId="0" xfId="0" applyFont="1"/>
    <xf numFmtId="0" fontId="3" fillId="0" borderId="0" xfId="0" applyFont="1"/>
    <xf numFmtId="16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0" fontId="10" fillId="0" borderId="0" xfId="0" applyFont="1"/>
    <xf numFmtId="43" fontId="0" fillId="0" borderId="0" xfId="1" applyFont="1" applyBorder="1"/>
    <xf numFmtId="43" fontId="0" fillId="0" borderId="0" xfId="0" applyNumberFormat="1" applyBorder="1"/>
    <xf numFmtId="0" fontId="20" fillId="7" borderId="0" xfId="0" applyFont="1" applyFill="1" applyBorder="1" applyAlignment="1">
      <alignment vertical="center"/>
    </xf>
    <xf numFmtId="0" fontId="21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10" borderId="1" xfId="0" applyFont="1" applyFill="1" applyBorder="1" applyAlignment="1">
      <alignment vertical="center"/>
    </xf>
    <xf numFmtId="0" fontId="22" fillId="7" borderId="0" xfId="0" applyFont="1" applyFill="1" applyBorder="1" applyAlignment="1">
      <alignment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0" fillId="0" borderId="23" xfId="0" applyFont="1" applyFill="1" applyBorder="1" applyAlignment="1" applyProtection="1">
      <alignment horizontal="right" vertical="center"/>
      <protection locked="0"/>
    </xf>
    <xf numFmtId="0" fontId="21" fillId="0" borderId="24" xfId="0" applyFont="1" applyFill="1" applyBorder="1" applyAlignment="1" applyProtection="1">
      <alignment vertical="center"/>
      <protection locked="0"/>
    </xf>
    <xf numFmtId="1" fontId="20" fillId="0" borderId="3" xfId="1" applyNumberFormat="1" applyFont="1" applyFill="1" applyBorder="1" applyAlignment="1" applyProtection="1">
      <alignment horizontal="center" vertical="center"/>
      <protection locked="0"/>
    </xf>
    <xf numFmtId="4" fontId="21" fillId="0" borderId="3" xfId="1" applyNumberFormat="1" applyFont="1" applyFill="1" applyBorder="1" applyAlignment="1" applyProtection="1">
      <alignment horizontal="right" vertical="center"/>
      <protection locked="0"/>
    </xf>
    <xf numFmtId="3" fontId="21" fillId="3" borderId="6" xfId="1" applyNumberFormat="1" applyFont="1" applyFill="1" applyBorder="1" applyAlignment="1" applyProtection="1">
      <alignment horizontal="right" vertical="center"/>
      <protection locked="0"/>
    </xf>
    <xf numFmtId="3" fontId="21" fillId="3" borderId="4" xfId="1" applyNumberFormat="1" applyFont="1" applyFill="1" applyBorder="1" applyAlignment="1" applyProtection="1">
      <alignment horizontal="right" vertical="center"/>
      <protection locked="0"/>
    </xf>
    <xf numFmtId="4" fontId="22" fillId="0" borderId="4" xfId="0" applyNumberFormat="1" applyFont="1" applyBorder="1" applyAlignment="1">
      <alignment vertical="center"/>
    </xf>
    <xf numFmtId="4" fontId="21" fillId="7" borderId="1" xfId="0" applyNumberFormat="1" applyFont="1" applyFill="1" applyBorder="1" applyAlignment="1">
      <alignment vertical="center"/>
    </xf>
    <xf numFmtId="0" fontId="20" fillId="0" borderId="25" xfId="0" applyFont="1" applyFill="1" applyBorder="1" applyAlignment="1" applyProtection="1">
      <alignment horizontal="right" vertical="center"/>
      <protection locked="0"/>
    </xf>
    <xf numFmtId="0" fontId="21" fillId="0" borderId="26" xfId="0" applyFont="1" applyFill="1" applyBorder="1" applyAlignment="1" applyProtection="1">
      <alignment vertical="center"/>
      <protection locked="0"/>
    </xf>
    <xf numFmtId="0" fontId="26" fillId="0" borderId="26" xfId="0" applyFont="1" applyFill="1" applyBorder="1" applyAlignment="1" applyProtection="1">
      <alignment vertical="center"/>
      <protection locked="0"/>
    </xf>
    <xf numFmtId="0" fontId="21" fillId="0" borderId="26" xfId="0" applyFont="1" applyFill="1" applyBorder="1" applyAlignment="1" applyProtection="1">
      <alignment horizontal="left" vertical="center"/>
      <protection locked="0"/>
    </xf>
    <xf numFmtId="39" fontId="27" fillId="0" borderId="27" xfId="1" applyNumberFormat="1" applyFont="1" applyFill="1" applyBorder="1" applyAlignment="1" applyProtection="1">
      <alignment horizontal="right" vertical="center"/>
      <protection locked="0"/>
    </xf>
    <xf numFmtId="0" fontId="28" fillId="0" borderId="26" xfId="0" applyFont="1" applyFill="1" applyBorder="1" applyAlignment="1" applyProtection="1">
      <alignment vertical="center"/>
      <protection locked="0"/>
    </xf>
    <xf numFmtId="0" fontId="28" fillId="0" borderId="27" xfId="0" applyFont="1" applyFill="1" applyBorder="1" applyAlignment="1" applyProtection="1">
      <alignment vertical="center"/>
      <protection locked="0"/>
    </xf>
    <xf numFmtId="39" fontId="27" fillId="0" borderId="26" xfId="1" applyNumberFormat="1" applyFont="1" applyFill="1" applyBorder="1" applyAlignment="1" applyProtection="1">
      <alignment horizontal="left" vertical="center"/>
      <protection locked="0"/>
    </xf>
    <xf numFmtId="165" fontId="27" fillId="0" borderId="26" xfId="1" applyNumberFormat="1" applyFont="1" applyFill="1" applyBorder="1" applyAlignment="1" applyProtection="1">
      <alignment horizontal="right" vertical="center"/>
      <protection locked="0"/>
    </xf>
    <xf numFmtId="4" fontId="30" fillId="0" borderId="0" xfId="0" applyNumberFormat="1" applyFont="1"/>
    <xf numFmtId="0" fontId="30" fillId="0" borderId="0" xfId="0" applyFont="1"/>
    <xf numFmtId="165" fontId="27" fillId="0" borderId="27" xfId="1" applyNumberFormat="1" applyFont="1" applyFill="1" applyBorder="1" applyAlignment="1" applyProtection="1">
      <alignment horizontal="right" vertical="center"/>
      <protection locked="0"/>
    </xf>
    <xf numFmtId="0" fontId="28" fillId="0" borderId="26" xfId="0" applyFont="1" applyFill="1" applyBorder="1" applyAlignment="1">
      <alignment horizontal="left" vertical="center" wrapText="1"/>
    </xf>
    <xf numFmtId="4" fontId="22" fillId="7" borderId="4" xfId="0" applyNumberFormat="1" applyFont="1" applyFill="1" applyBorder="1" applyAlignment="1">
      <alignment vertical="center"/>
    </xf>
    <xf numFmtId="0" fontId="28" fillId="0" borderId="26" xfId="0" applyFont="1" applyFill="1" applyBorder="1" applyAlignment="1">
      <alignment vertical="center" wrapText="1"/>
    </xf>
    <xf numFmtId="3" fontId="21" fillId="3" borderId="1" xfId="1" applyNumberFormat="1" applyFont="1" applyFill="1" applyBorder="1" applyAlignment="1" applyProtection="1">
      <alignment horizontal="right" vertical="center"/>
      <protection locked="0"/>
    </xf>
    <xf numFmtId="39" fontId="20" fillId="0" borderId="26" xfId="1" applyNumberFormat="1" applyFont="1" applyFill="1" applyBorder="1" applyAlignment="1" applyProtection="1">
      <alignment horizontal="right" vertical="center"/>
      <protection locked="0"/>
    </xf>
    <xf numFmtId="0" fontId="21" fillId="0" borderId="26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4" fontId="21" fillId="7" borderId="4" xfId="0" applyNumberFormat="1" applyFont="1" applyFill="1" applyBorder="1" applyAlignment="1">
      <alignment vertical="center"/>
    </xf>
    <xf numFmtId="39" fontId="20" fillId="0" borderId="27" xfId="1" applyNumberFormat="1" applyFont="1" applyFill="1" applyBorder="1" applyAlignment="1" applyProtection="1">
      <alignment horizontal="right" vertical="center"/>
      <protection locked="0"/>
    </xf>
    <xf numFmtId="4" fontId="21" fillId="7" borderId="28" xfId="0" applyNumberFormat="1" applyFont="1" applyFill="1" applyBorder="1" applyAlignment="1">
      <alignment vertical="center"/>
    </xf>
    <xf numFmtId="0" fontId="20" fillId="12" borderId="2" xfId="0" applyFont="1" applyFill="1" applyBorder="1" applyAlignment="1">
      <alignment horizontal="left" vertical="center" wrapText="1"/>
    </xf>
    <xf numFmtId="166" fontId="20" fillId="12" borderId="29" xfId="1" applyNumberFormat="1" applyFont="1" applyFill="1" applyBorder="1" applyAlignment="1" applyProtection="1">
      <alignment horizontal="center" vertical="center"/>
      <protection locked="0"/>
    </xf>
    <xf numFmtId="4" fontId="20" fillId="12" borderId="2" xfId="1" applyNumberFormat="1" applyFont="1" applyFill="1" applyBorder="1" applyAlignment="1" applyProtection="1">
      <alignment horizontal="right" vertical="center"/>
      <protection locked="0"/>
    </xf>
    <xf numFmtId="4" fontId="21" fillId="12" borderId="2" xfId="1" applyNumberFormat="1" applyFont="1" applyFill="1" applyBorder="1" applyAlignment="1" applyProtection="1">
      <alignment horizontal="right" vertical="center"/>
      <protection locked="0"/>
    </xf>
    <xf numFmtId="4" fontId="20" fillId="12" borderId="2" xfId="0" applyNumberFormat="1" applyFont="1" applyFill="1" applyBorder="1" applyAlignment="1">
      <alignment horizontal="right" vertical="center"/>
    </xf>
    <xf numFmtId="3" fontId="20" fillId="3" borderId="6" xfId="1" applyNumberFormat="1" applyFont="1" applyFill="1" applyBorder="1" applyAlignment="1" applyProtection="1">
      <alignment horizontal="right" vertical="center"/>
      <protection locked="0"/>
    </xf>
    <xf numFmtId="3" fontId="20" fillId="3" borderId="1" xfId="1" applyNumberFormat="1" applyFont="1" applyFill="1" applyBorder="1" applyAlignment="1" applyProtection="1">
      <alignment horizontal="right" vertical="center"/>
      <protection locked="0"/>
    </xf>
    <xf numFmtId="4" fontId="21" fillId="0" borderId="0" xfId="0" applyNumberFormat="1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" fontId="21" fillId="0" borderId="28" xfId="0" applyNumberFormat="1" applyFont="1" applyBorder="1" applyAlignment="1">
      <alignment vertical="center"/>
    </xf>
    <xf numFmtId="39" fontId="27" fillId="0" borderId="26" xfId="1" applyNumberFormat="1" applyFont="1" applyFill="1" applyBorder="1" applyAlignment="1" applyProtection="1">
      <alignment horizontal="right" vertical="center"/>
      <protection locked="0"/>
    </xf>
    <xf numFmtId="0" fontId="27" fillId="12" borderId="30" xfId="0" applyFont="1" applyFill="1" applyBorder="1" applyAlignment="1">
      <alignment horizontal="left" vertical="center" wrapText="1"/>
    </xf>
    <xf numFmtId="4" fontId="20" fillId="12" borderId="30" xfId="1" applyNumberFormat="1" applyFont="1" applyFill="1" applyBorder="1" applyAlignment="1" applyProtection="1">
      <alignment horizontal="right" vertical="center"/>
      <protection locked="0"/>
    </xf>
    <xf numFmtId="4" fontId="21" fillId="12" borderId="30" xfId="1" applyNumberFormat="1" applyFont="1" applyFill="1" applyBorder="1" applyAlignment="1" applyProtection="1">
      <alignment horizontal="right" vertical="center"/>
      <protection locked="0"/>
    </xf>
    <xf numFmtId="4" fontId="20" fillId="12" borderId="30" xfId="0" applyNumberFormat="1" applyFont="1" applyFill="1" applyBorder="1" applyAlignment="1">
      <alignment horizontal="right" vertical="center"/>
    </xf>
    <xf numFmtId="4" fontId="21" fillId="12" borderId="16" xfId="1" applyNumberFormat="1" applyFont="1" applyFill="1" applyBorder="1" applyAlignment="1" applyProtection="1">
      <alignment horizontal="right" vertical="center"/>
      <protection locked="0"/>
    </xf>
    <xf numFmtId="3" fontId="27" fillId="3" borderId="6" xfId="1" applyNumberFormat="1" applyFont="1" applyFill="1" applyBorder="1" applyAlignment="1" applyProtection="1">
      <alignment horizontal="right" vertical="center"/>
      <protection locked="0"/>
    </xf>
    <xf numFmtId="3" fontId="27" fillId="3" borderId="1" xfId="1" applyNumberFormat="1" applyFont="1" applyFill="1" applyBorder="1" applyAlignment="1" applyProtection="1">
      <alignment horizontal="right" vertical="center"/>
      <protection locked="0"/>
    </xf>
    <xf numFmtId="4" fontId="21" fillId="0" borderId="2" xfId="0" applyNumberFormat="1" applyFont="1" applyBorder="1" applyAlignment="1">
      <alignment vertical="center"/>
    </xf>
    <xf numFmtId="4" fontId="21" fillId="0" borderId="31" xfId="0" applyNumberFormat="1" applyFont="1" applyBorder="1" applyAlignment="1">
      <alignment vertical="center"/>
    </xf>
    <xf numFmtId="0" fontId="27" fillId="13" borderId="32" xfId="0" applyFont="1" applyFill="1" applyBorder="1" applyAlignment="1">
      <alignment horizontal="left" vertical="center" wrapText="1"/>
    </xf>
    <xf numFmtId="166" fontId="20" fillId="13" borderId="32" xfId="1" applyNumberFormat="1" applyFont="1" applyFill="1" applyBorder="1" applyAlignment="1" applyProtection="1">
      <alignment horizontal="center" vertical="center"/>
      <protection locked="0"/>
    </xf>
    <xf numFmtId="4" fontId="20" fillId="13" borderId="32" xfId="1" applyNumberFormat="1" applyFont="1" applyFill="1" applyBorder="1" applyAlignment="1" applyProtection="1">
      <alignment horizontal="right" vertical="center"/>
      <protection locked="0"/>
    </xf>
    <xf numFmtId="4" fontId="20" fillId="13" borderId="33" xfId="1" applyNumberFormat="1" applyFont="1" applyFill="1" applyBorder="1" applyAlignment="1" applyProtection="1">
      <alignment horizontal="right" vertical="center"/>
      <protection locked="0"/>
    </xf>
    <xf numFmtId="3" fontId="27" fillId="10" borderId="19" xfId="0" applyNumberFormat="1" applyFont="1" applyFill="1" applyBorder="1" applyAlignment="1">
      <alignment vertical="center"/>
    </xf>
    <xf numFmtId="49" fontId="21" fillId="10" borderId="19" xfId="1" applyNumberFormat="1" applyFont="1" applyFill="1" applyBorder="1" applyAlignment="1" applyProtection="1">
      <alignment horizontal="center" vertical="center"/>
      <protection locked="0"/>
    </xf>
    <xf numFmtId="4" fontId="20" fillId="10" borderId="34" xfId="0" applyNumberFormat="1" applyFont="1" applyFill="1" applyBorder="1" applyAlignment="1">
      <alignment horizontal="right" vertical="center"/>
    </xf>
    <xf numFmtId="4" fontId="20" fillId="10" borderId="18" xfId="0" applyNumberFormat="1" applyFont="1" applyFill="1" applyBorder="1" applyAlignment="1">
      <alignment vertical="center"/>
    </xf>
    <xf numFmtId="4" fontId="20" fillId="10" borderId="21" xfId="0" applyNumberFormat="1" applyFont="1" applyFill="1" applyBorder="1" applyAlignment="1">
      <alignment vertical="center"/>
    </xf>
    <xf numFmtId="0" fontId="27" fillId="5" borderId="3" xfId="0" applyFont="1" applyFill="1" applyBorder="1" applyAlignment="1">
      <alignment vertical="center"/>
    </xf>
    <xf numFmtId="0" fontId="20" fillId="5" borderId="35" xfId="0" applyFont="1" applyFill="1" applyBorder="1" applyAlignment="1">
      <alignment horizontal="center" vertical="center" wrapText="1"/>
    </xf>
    <xf numFmtId="4" fontId="20" fillId="5" borderId="3" xfId="0" applyNumberFormat="1" applyFont="1" applyFill="1" applyBorder="1" applyAlignment="1">
      <alignment horizontal="right" vertical="center"/>
    </xf>
    <xf numFmtId="4" fontId="20" fillId="5" borderId="36" xfId="0" applyNumberFormat="1" applyFont="1" applyFill="1" applyBorder="1" applyAlignment="1">
      <alignment horizontal="right" vertical="center"/>
    </xf>
    <xf numFmtId="3" fontId="27" fillId="5" borderId="6" xfId="1" applyNumberFormat="1" applyFont="1" applyFill="1" applyBorder="1" applyAlignment="1" applyProtection="1">
      <alignment horizontal="right" vertical="center"/>
      <protection locked="0"/>
    </xf>
    <xf numFmtId="3" fontId="27" fillId="5" borderId="1" xfId="1" applyNumberFormat="1" applyFont="1" applyFill="1" applyBorder="1" applyAlignment="1" applyProtection="1">
      <alignment horizontal="right" vertical="center"/>
      <protection locked="0"/>
    </xf>
    <xf numFmtId="4" fontId="21" fillId="5" borderId="0" xfId="0" applyNumberFormat="1" applyFont="1" applyFill="1" applyBorder="1" applyAlignment="1">
      <alignment vertical="center"/>
    </xf>
    <xf numFmtId="4" fontId="20" fillId="5" borderId="3" xfId="0" applyNumberFormat="1" applyFont="1" applyFill="1" applyBorder="1" applyAlignment="1">
      <alignment vertical="center"/>
    </xf>
    <xf numFmtId="4" fontId="20" fillId="5" borderId="36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167" fontId="28" fillId="0" borderId="4" xfId="0" applyNumberFormat="1" applyFont="1" applyFill="1" applyBorder="1" applyAlignment="1">
      <alignment horizontal="center" vertical="center"/>
    </xf>
    <xf numFmtId="4" fontId="28" fillId="0" borderId="1" xfId="1" applyNumberFormat="1" applyFont="1" applyFill="1" applyBorder="1" applyAlignment="1">
      <alignment horizontal="right" vertical="center"/>
    </xf>
    <xf numFmtId="39" fontId="27" fillId="0" borderId="37" xfId="1" applyNumberFormat="1" applyFont="1" applyFill="1" applyBorder="1" applyAlignment="1" applyProtection="1">
      <alignment horizontal="right" vertical="center"/>
      <protection locked="0"/>
    </xf>
    <xf numFmtId="0" fontId="28" fillId="0" borderId="1" xfId="0" applyFont="1" applyBorder="1" applyAlignment="1" applyProtection="1">
      <alignment vertical="center"/>
      <protection locked="0"/>
    </xf>
    <xf numFmtId="167" fontId="28" fillId="0" borderId="4" xfId="0" applyNumberFormat="1" applyFont="1" applyBorder="1" applyAlignment="1" applyProtection="1">
      <alignment horizontal="center" vertical="center"/>
      <protection locked="0"/>
    </xf>
    <xf numFmtId="3" fontId="27" fillId="3" borderId="4" xfId="1" applyNumberFormat="1" applyFont="1" applyFill="1" applyBorder="1" applyAlignment="1" applyProtection="1">
      <alignment horizontal="right" vertical="center"/>
      <protection locked="0"/>
    </xf>
    <xf numFmtId="4" fontId="20" fillId="0" borderId="1" xfId="0" applyNumberFormat="1" applyFont="1" applyBorder="1" applyAlignment="1">
      <alignment vertical="center"/>
    </xf>
    <xf numFmtId="4" fontId="20" fillId="0" borderId="28" xfId="0" applyNumberFormat="1" applyFont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7" fillId="0" borderId="35" xfId="0" applyFont="1" applyFill="1" applyBorder="1" applyAlignment="1">
      <alignment horizontal="center" vertical="center" wrapText="1"/>
    </xf>
    <xf numFmtId="4" fontId="27" fillId="0" borderId="3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39" fontId="27" fillId="12" borderId="38" xfId="1" applyNumberFormat="1" applyFont="1" applyFill="1" applyBorder="1" applyAlignment="1" applyProtection="1">
      <alignment horizontal="right" vertical="center"/>
      <protection locked="0"/>
    </xf>
    <xf numFmtId="167" fontId="21" fillId="0" borderId="4" xfId="0" applyNumberFormat="1" applyFont="1" applyFill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right" vertical="center"/>
    </xf>
    <xf numFmtId="4" fontId="21" fillId="0" borderId="28" xfId="1" applyNumberFormat="1" applyFont="1" applyFill="1" applyBorder="1" applyAlignment="1">
      <alignment horizontal="right" vertical="center"/>
    </xf>
    <xf numFmtId="4" fontId="21" fillId="0" borderId="28" xfId="0" applyNumberFormat="1" applyFont="1" applyFill="1" applyBorder="1" applyAlignment="1">
      <alignment vertical="center"/>
    </xf>
    <xf numFmtId="167" fontId="28" fillId="0" borderId="39" xfId="0" applyNumberFormat="1" applyFont="1" applyBorder="1" applyAlignment="1" applyProtection="1">
      <alignment horizontal="center" vertical="center"/>
      <protection locked="0"/>
    </xf>
    <xf numFmtId="167" fontId="21" fillId="0" borderId="4" xfId="0" applyNumberFormat="1" applyFont="1" applyBorder="1" applyAlignment="1" applyProtection="1">
      <alignment horizontal="center" vertical="center"/>
      <protection locked="0"/>
    </xf>
    <xf numFmtId="4" fontId="21" fillId="0" borderId="1" xfId="1" applyNumberFormat="1" applyFont="1" applyFill="1" applyBorder="1" applyAlignment="1" applyProtection="1">
      <alignment horizontal="right" vertical="center"/>
      <protection locked="0"/>
    </xf>
    <xf numFmtId="4" fontId="20" fillId="0" borderId="36" xfId="0" applyNumberFormat="1" applyFont="1" applyFill="1" applyBorder="1" applyAlignment="1">
      <alignment horizontal="right" vertical="center"/>
    </xf>
    <xf numFmtId="3" fontId="28" fillId="3" borderId="6" xfId="1" applyNumberFormat="1" applyFont="1" applyFill="1" applyBorder="1" applyAlignment="1" applyProtection="1">
      <alignment horizontal="right" vertical="center"/>
      <protection locked="0"/>
    </xf>
    <xf numFmtId="3" fontId="28" fillId="3" borderId="4" xfId="1" applyNumberFormat="1" applyFont="1" applyFill="1" applyBorder="1" applyAlignment="1" applyProtection="1">
      <alignment horizontal="right" vertical="center"/>
      <protection locked="0"/>
    </xf>
    <xf numFmtId="49" fontId="20" fillId="10" borderId="40" xfId="0" quotePrefix="1" applyNumberFormat="1" applyFont="1" applyFill="1" applyBorder="1" applyAlignment="1">
      <alignment horizontal="center" vertical="center"/>
    </xf>
    <xf numFmtId="4" fontId="20" fillId="10" borderId="32" xfId="0" applyNumberFormat="1" applyFont="1" applyFill="1" applyBorder="1" applyAlignment="1">
      <alignment horizontal="right" vertical="center"/>
    </xf>
    <xf numFmtId="49" fontId="27" fillId="0" borderId="42" xfId="0" quotePrefix="1" applyNumberFormat="1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vertical="center"/>
    </xf>
    <xf numFmtId="49" fontId="20" fillId="2" borderId="35" xfId="0" quotePrefix="1" applyNumberFormat="1" applyFont="1" applyFill="1" applyBorder="1" applyAlignment="1">
      <alignment horizontal="center" vertical="center"/>
    </xf>
    <xf numFmtId="4" fontId="20" fillId="2" borderId="43" xfId="0" applyNumberFormat="1" applyFont="1" applyFill="1" applyBorder="1" applyAlignment="1">
      <alignment horizontal="right" vertical="center"/>
    </xf>
    <xf numFmtId="4" fontId="20" fillId="2" borderId="13" xfId="0" applyNumberFormat="1" applyFont="1" applyFill="1" applyBorder="1" applyAlignment="1">
      <alignment horizontal="right" vertical="center"/>
    </xf>
    <xf numFmtId="49" fontId="28" fillId="0" borderId="37" xfId="0" quotePrefix="1" applyNumberFormat="1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49" fontId="21" fillId="0" borderId="4" xfId="0" quotePrefix="1" applyNumberFormat="1" applyFont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right" vertical="center"/>
    </xf>
    <xf numFmtId="4" fontId="21" fillId="0" borderId="28" xfId="0" applyNumberFormat="1" applyFont="1" applyFill="1" applyBorder="1" applyAlignment="1">
      <alignment horizontal="right" vertical="center"/>
    </xf>
    <xf numFmtId="3" fontId="21" fillId="0" borderId="4" xfId="1" applyNumberFormat="1" applyFont="1" applyBorder="1" applyAlignment="1" applyProtection="1">
      <alignment horizontal="right" vertical="center"/>
      <protection locked="0"/>
    </xf>
    <xf numFmtId="4" fontId="21" fillId="0" borderId="1" xfId="0" applyNumberFormat="1" applyFont="1" applyBorder="1" applyAlignment="1">
      <alignment horizontal="right" vertical="center"/>
    </xf>
    <xf numFmtId="49" fontId="28" fillId="0" borderId="38" xfId="0" quotePrefix="1" applyNumberFormat="1" applyFont="1" applyBorder="1" applyAlignment="1">
      <alignment horizontal="center" vertical="center"/>
    </xf>
    <xf numFmtId="0" fontId="26" fillId="0" borderId="8" xfId="0" applyFont="1" applyBorder="1" applyAlignment="1">
      <alignment vertical="center"/>
    </xf>
    <xf numFmtId="49" fontId="21" fillId="0" borderId="8" xfId="0" quotePrefix="1" applyNumberFormat="1" applyFont="1" applyBorder="1" applyAlignment="1">
      <alignment horizontal="center" vertical="center"/>
    </xf>
    <xf numFmtId="49" fontId="27" fillId="0" borderId="37" xfId="0" quotePrefix="1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vertical="center"/>
    </xf>
    <xf numFmtId="49" fontId="20" fillId="2" borderId="4" xfId="0" quotePrefix="1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right" vertical="center"/>
    </xf>
    <xf numFmtId="3" fontId="20" fillId="9" borderId="4" xfId="0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49" fontId="28" fillId="0" borderId="37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" fontId="20" fillId="2" borderId="28" xfId="0" applyNumberFormat="1" applyFont="1" applyFill="1" applyBorder="1" applyAlignment="1">
      <alignment horizontal="right" vertical="center"/>
    </xf>
    <xf numFmtId="4" fontId="21" fillId="7" borderId="1" xfId="0" applyNumberFormat="1" applyFont="1" applyFill="1" applyBorder="1" applyAlignment="1">
      <alignment horizontal="right" vertical="center"/>
    </xf>
    <xf numFmtId="4" fontId="21" fillId="7" borderId="28" xfId="0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center"/>
    </xf>
    <xf numFmtId="3" fontId="28" fillId="14" borderId="4" xfId="1" applyNumberFormat="1" applyFont="1" applyFill="1" applyBorder="1" applyAlignment="1" applyProtection="1">
      <alignment horizontal="right" vertical="center"/>
      <protection locked="0"/>
    </xf>
    <xf numFmtId="0" fontId="21" fillId="0" borderId="4" xfId="0" applyFont="1" applyFill="1" applyBorder="1" applyAlignment="1">
      <alignment vertical="center"/>
    </xf>
    <xf numFmtId="3" fontId="28" fillId="3" borderId="4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49" fontId="27" fillId="0" borderId="37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8" fillId="7" borderId="37" xfId="0" applyNumberFormat="1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vertical="center"/>
    </xf>
    <xf numFmtId="49" fontId="21" fillId="7" borderId="4" xfId="0" applyNumberFormat="1" applyFont="1" applyFill="1" applyBorder="1" applyAlignment="1">
      <alignment horizontal="center" vertical="center"/>
    </xf>
    <xf numFmtId="49" fontId="20" fillId="0" borderId="37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49" fontId="21" fillId="0" borderId="37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49" fontId="21" fillId="7" borderId="37" xfId="0" applyNumberFormat="1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vertical="center"/>
    </xf>
    <xf numFmtId="3" fontId="28" fillId="3" borderId="6" xfId="0" applyNumberFormat="1" applyFont="1" applyFill="1" applyBorder="1" applyAlignment="1">
      <alignment horizontal="right" vertical="center"/>
    </xf>
    <xf numFmtId="4" fontId="21" fillId="0" borderId="28" xfId="0" applyNumberFormat="1" applyFont="1" applyBorder="1" applyAlignment="1">
      <alignment horizontal="right" vertical="center"/>
    </xf>
    <xf numFmtId="49" fontId="21" fillId="0" borderId="37" xfId="0" applyNumberFormat="1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3" fontId="31" fillId="3" borderId="6" xfId="1" applyNumberFormat="1" applyFont="1" applyFill="1" applyBorder="1" applyAlignment="1" applyProtection="1">
      <alignment horizontal="right" vertical="center"/>
      <protection locked="0"/>
    </xf>
    <xf numFmtId="3" fontId="31" fillId="3" borderId="4" xfId="1" applyNumberFormat="1" applyFont="1" applyFill="1" applyBorder="1" applyAlignment="1" applyProtection="1">
      <alignment horizontal="right" vertical="center"/>
      <protection locked="0"/>
    </xf>
    <xf numFmtId="3" fontId="21" fillId="9" borderId="4" xfId="0" applyNumberFormat="1" applyFont="1" applyFill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4" fontId="21" fillId="2" borderId="28" xfId="0" applyNumberFormat="1" applyFont="1" applyFill="1" applyBorder="1" applyAlignment="1">
      <alignment horizontal="right" vertical="center"/>
    </xf>
    <xf numFmtId="3" fontId="20" fillId="7" borderId="4" xfId="0" applyNumberFormat="1" applyFont="1" applyFill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right" vertical="center"/>
    </xf>
    <xf numFmtId="4" fontId="20" fillId="0" borderId="28" xfId="0" applyNumberFormat="1" applyFont="1" applyFill="1" applyBorder="1" applyAlignment="1">
      <alignment horizontal="right" vertical="center"/>
    </xf>
    <xf numFmtId="0" fontId="20" fillId="0" borderId="37" xfId="0" applyNumberFormat="1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left" vertical="center"/>
      <protection locked="0"/>
    </xf>
    <xf numFmtId="0" fontId="20" fillId="2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37" xfId="0" applyNumberFormat="1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left" vertical="center"/>
      <protection locked="0"/>
    </xf>
    <xf numFmtId="0" fontId="21" fillId="0" borderId="4" xfId="0" applyNumberFormat="1" applyFont="1" applyFill="1" applyBorder="1" applyAlignment="1" applyProtection="1">
      <alignment horizontal="center" vertical="center"/>
      <protection locked="0"/>
    </xf>
    <xf numFmtId="3" fontId="32" fillId="5" borderId="6" xfId="1" applyNumberFormat="1" applyFont="1" applyFill="1" applyBorder="1" applyAlignment="1" applyProtection="1">
      <alignment horizontal="right" vertical="center"/>
      <protection locked="0"/>
    </xf>
    <xf numFmtId="3" fontId="32" fillId="5" borderId="1" xfId="1" applyNumberFormat="1" applyFont="1" applyFill="1" applyBorder="1" applyAlignment="1" applyProtection="1">
      <alignment horizontal="right" vertical="center"/>
      <protection locked="0"/>
    </xf>
    <xf numFmtId="3" fontId="32" fillId="5" borderId="4" xfId="1" applyNumberFormat="1" applyFont="1" applyFill="1" applyBorder="1" applyAlignment="1" applyProtection="1">
      <alignment horizontal="right" vertical="center"/>
      <protection locked="0"/>
    </xf>
    <xf numFmtId="3" fontId="21" fillId="0" borderId="0" xfId="0" applyNumberFormat="1" applyFont="1" applyBorder="1" applyAlignment="1">
      <alignment vertical="center"/>
    </xf>
    <xf numFmtId="3" fontId="27" fillId="2" borderId="1" xfId="0" applyNumberFormat="1" applyFont="1" applyFill="1" applyBorder="1" applyAlignment="1">
      <alignment horizontal="right" vertical="center"/>
    </xf>
    <xf numFmtId="3" fontId="27" fillId="2" borderId="4" xfId="0" applyNumberFormat="1" applyFont="1" applyFill="1" applyBorder="1" applyAlignment="1">
      <alignment horizontal="right" vertical="center"/>
    </xf>
    <xf numFmtId="3" fontId="21" fillId="7" borderId="4" xfId="0" applyNumberFormat="1" applyFont="1" applyFill="1" applyBorder="1" applyAlignment="1">
      <alignment horizontal="right" vertical="center"/>
    </xf>
    <xf numFmtId="0" fontId="29" fillId="0" borderId="4" xfId="0" applyFont="1" applyBorder="1" applyAlignment="1">
      <alignment vertical="center" wrapText="1"/>
    </xf>
    <xf numFmtId="0" fontId="20" fillId="0" borderId="4" xfId="0" applyFont="1" applyFill="1" applyBorder="1" applyAlignment="1">
      <alignment vertical="center"/>
    </xf>
    <xf numFmtId="49" fontId="20" fillId="0" borderId="4" xfId="0" applyNumberFormat="1" applyFont="1" applyFill="1" applyBorder="1" applyAlignment="1">
      <alignment horizontal="center" vertical="center"/>
    </xf>
    <xf numFmtId="49" fontId="21" fillId="0" borderId="38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49" fontId="21" fillId="0" borderId="8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right" vertical="center"/>
    </xf>
    <xf numFmtId="49" fontId="21" fillId="0" borderId="42" xfId="0" quotePrefix="1" applyNumberFormat="1" applyFont="1" applyBorder="1" applyAlignment="1">
      <alignment horizontal="center" vertical="center"/>
    </xf>
    <xf numFmtId="0" fontId="21" fillId="0" borderId="35" xfId="0" applyFont="1" applyBorder="1" applyAlignment="1">
      <alignment vertical="center"/>
    </xf>
    <xf numFmtId="49" fontId="21" fillId="0" borderId="35" xfId="0" quotePrefix="1" applyNumberFormat="1" applyFont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right" vertical="center"/>
    </xf>
    <xf numFmtId="4" fontId="21" fillId="0" borderId="36" xfId="0" applyNumberFormat="1" applyFont="1" applyFill="1" applyBorder="1" applyAlignment="1">
      <alignment horizontal="right" vertical="center"/>
    </xf>
    <xf numFmtId="49" fontId="21" fillId="0" borderId="37" xfId="0" quotePrefix="1" applyNumberFormat="1" applyFont="1" applyBorder="1" applyAlignment="1">
      <alignment horizontal="center" vertical="center"/>
    </xf>
    <xf numFmtId="49" fontId="21" fillId="0" borderId="3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49" fontId="21" fillId="0" borderId="8" xfId="0" applyNumberFormat="1" applyFont="1" applyBorder="1" applyAlignment="1">
      <alignment horizontal="center" vertical="center"/>
    </xf>
    <xf numFmtId="49" fontId="20" fillId="10" borderId="40" xfId="0" applyNumberFormat="1" applyFont="1" applyFill="1" applyBorder="1" applyAlignment="1">
      <alignment horizontal="center" vertical="center"/>
    </xf>
    <xf numFmtId="4" fontId="20" fillId="10" borderId="33" xfId="0" applyNumberFormat="1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49" fontId="20" fillId="2" borderId="35" xfId="0" applyNumberFormat="1" applyFont="1" applyFill="1" applyBorder="1" applyAlignment="1">
      <alignment horizontal="center" vertical="center"/>
    </xf>
    <xf numFmtId="3" fontId="27" fillId="5" borderId="6" xfId="0" applyNumberFormat="1" applyFont="1" applyFill="1" applyBorder="1" applyAlignment="1">
      <alignment horizontal="right" vertical="center"/>
    </xf>
    <xf numFmtId="3" fontId="27" fillId="5" borderId="4" xfId="0" applyNumberFormat="1" applyFont="1" applyFill="1" applyBorder="1" applyAlignment="1">
      <alignment horizontal="right" vertical="center"/>
    </xf>
    <xf numFmtId="0" fontId="29" fillId="7" borderId="4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horizontal="right" vertical="center"/>
    </xf>
    <xf numFmtId="3" fontId="32" fillId="15" borderId="6" xfId="0" applyNumberFormat="1" applyFont="1" applyFill="1" applyBorder="1" applyAlignment="1">
      <alignment horizontal="right" vertical="center"/>
    </xf>
    <xf numFmtId="3" fontId="32" fillId="15" borderId="1" xfId="0" applyNumberFormat="1" applyFont="1" applyFill="1" applyBorder="1" applyAlignment="1">
      <alignment horizontal="right" vertical="center"/>
    </xf>
    <xf numFmtId="3" fontId="32" fillId="15" borderId="4" xfId="0" applyNumberFormat="1" applyFont="1" applyFill="1" applyBorder="1" applyAlignment="1">
      <alignment horizontal="right" vertical="center"/>
    </xf>
    <xf numFmtId="3" fontId="20" fillId="16" borderId="4" xfId="0" applyNumberFormat="1" applyFont="1" applyFill="1" applyBorder="1" applyAlignment="1">
      <alignment horizontal="right" vertical="center"/>
    </xf>
    <xf numFmtId="49" fontId="21" fillId="17" borderId="1" xfId="0" applyNumberFormat="1" applyFont="1" applyFill="1" applyBorder="1" applyAlignment="1">
      <alignment horizontal="center" vertical="center"/>
    </xf>
    <xf numFmtId="49" fontId="27" fillId="10" borderId="44" xfId="0" applyNumberFormat="1" applyFont="1" applyFill="1" applyBorder="1" applyAlignment="1">
      <alignment horizontal="center" vertical="center"/>
    </xf>
    <xf numFmtId="4" fontId="27" fillId="10" borderId="34" xfId="0" applyNumberFormat="1" applyFont="1" applyFill="1" applyBorder="1" applyAlignment="1">
      <alignment horizontal="right" vertical="center"/>
    </xf>
    <xf numFmtId="3" fontId="27" fillId="3" borderId="6" xfId="0" applyNumberFormat="1" applyFont="1" applyFill="1" applyBorder="1" applyAlignment="1">
      <alignment horizontal="right" vertical="center"/>
    </xf>
    <xf numFmtId="3" fontId="27" fillId="3" borderId="4" xfId="0" applyNumberFormat="1" applyFont="1" applyFill="1" applyBorder="1" applyAlignment="1">
      <alignment horizontal="right" vertical="center"/>
    </xf>
    <xf numFmtId="3" fontId="21" fillId="0" borderId="29" xfId="0" applyNumberFormat="1" applyFont="1" applyBorder="1" applyAlignment="1">
      <alignment horizontal="right" vertical="center"/>
    </xf>
    <xf numFmtId="3" fontId="21" fillId="0" borderId="16" xfId="0" applyNumberFormat="1" applyFont="1" applyBorder="1" applyAlignment="1">
      <alignment horizontal="right" vertical="center"/>
    </xf>
    <xf numFmtId="0" fontId="27" fillId="0" borderId="42" xfId="0" applyFont="1" applyFill="1" applyBorder="1" applyAlignment="1">
      <alignment vertical="center" wrapText="1"/>
    </xf>
    <xf numFmtId="0" fontId="27" fillId="2" borderId="46" xfId="0" applyFont="1" applyFill="1" applyBorder="1" applyAlignment="1">
      <alignment vertical="center" wrapText="1"/>
    </xf>
    <xf numFmtId="49" fontId="27" fillId="2" borderId="3" xfId="0" applyNumberFormat="1" applyFont="1" applyFill="1" applyBorder="1" applyAlignment="1">
      <alignment horizontal="center" vertical="center"/>
    </xf>
    <xf numFmtId="4" fontId="27" fillId="2" borderId="3" xfId="0" applyNumberFormat="1" applyFont="1" applyFill="1" applyBorder="1" applyAlignment="1">
      <alignment horizontal="right" vertical="center"/>
    </xf>
    <xf numFmtId="3" fontId="21" fillId="0" borderId="47" xfId="0" applyNumberFormat="1" applyFont="1" applyBorder="1" applyAlignment="1">
      <alignment horizontal="right" vertical="center"/>
    </xf>
    <xf numFmtId="49" fontId="28" fillId="0" borderId="42" xfId="0" applyNumberFormat="1" applyFont="1" applyBorder="1" applyAlignment="1">
      <alignment horizontal="center" vertical="center"/>
    </xf>
    <xf numFmtId="0" fontId="28" fillId="13" borderId="35" xfId="0" applyFont="1" applyFill="1" applyBorder="1" applyAlignment="1">
      <alignment vertical="center" wrapText="1"/>
    </xf>
    <xf numFmtId="49" fontId="28" fillId="13" borderId="35" xfId="0" applyNumberFormat="1" applyFont="1" applyFill="1" applyBorder="1" applyAlignment="1">
      <alignment horizontal="center" vertical="center"/>
    </xf>
    <xf numFmtId="4" fontId="28" fillId="13" borderId="1" xfId="0" applyNumberFormat="1" applyFont="1" applyFill="1" applyBorder="1" applyAlignment="1">
      <alignment horizontal="right" vertical="center"/>
    </xf>
    <xf numFmtId="4" fontId="28" fillId="13" borderId="28" xfId="0" applyNumberFormat="1" applyFont="1" applyFill="1" applyBorder="1" applyAlignment="1">
      <alignment horizontal="right" vertical="center"/>
    </xf>
    <xf numFmtId="0" fontId="28" fillId="7" borderId="4" xfId="0" applyFont="1" applyFill="1" applyBorder="1" applyAlignment="1">
      <alignment vertical="center" wrapText="1"/>
    </xf>
    <xf numFmtId="49" fontId="28" fillId="7" borderId="4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4" fontId="28" fillId="0" borderId="28" xfId="0" applyNumberFormat="1" applyFont="1" applyFill="1" applyBorder="1" applyAlignment="1">
      <alignment horizontal="right" vertical="center"/>
    </xf>
    <xf numFmtId="0" fontId="28" fillId="13" borderId="1" xfId="0" applyFont="1" applyFill="1" applyBorder="1" applyAlignment="1">
      <alignment vertical="center" wrapText="1"/>
    </xf>
    <xf numFmtId="49" fontId="28" fillId="13" borderId="1" xfId="0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vertical="center" wrapText="1"/>
    </xf>
    <xf numFmtId="49" fontId="28" fillId="7" borderId="1" xfId="0" applyNumberFormat="1" applyFont="1" applyFill="1" applyBorder="1" applyAlignment="1">
      <alignment horizontal="center" vertical="center"/>
    </xf>
    <xf numFmtId="0" fontId="28" fillId="13" borderId="6" xfId="0" applyFont="1" applyFill="1" applyBorder="1" applyAlignment="1">
      <alignment vertical="center" wrapText="1"/>
    </xf>
    <xf numFmtId="0" fontId="27" fillId="0" borderId="37" xfId="0" applyFont="1" applyFill="1" applyBorder="1" applyAlignment="1">
      <alignment vertical="center" wrapText="1"/>
    </xf>
    <xf numFmtId="0" fontId="27" fillId="2" borderId="6" xfId="0" applyFont="1" applyFill="1" applyBorder="1" applyAlignment="1">
      <alignment vertical="center" wrapText="1"/>
    </xf>
    <xf numFmtId="49" fontId="27" fillId="2" borderId="1" xfId="0" applyNumberFormat="1" applyFont="1" applyFill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right" vertical="center"/>
    </xf>
    <xf numFmtId="49" fontId="32" fillId="0" borderId="6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49" fontId="32" fillId="0" borderId="4" xfId="0" applyNumberFormat="1" applyFont="1" applyFill="1" applyBorder="1" applyAlignment="1">
      <alignment horizontal="center" vertical="center"/>
    </xf>
    <xf numFmtId="3" fontId="19" fillId="0" borderId="29" xfId="0" applyNumberFormat="1" applyFont="1" applyFill="1" applyBorder="1" applyAlignment="1">
      <alignment horizontal="right" vertical="center"/>
    </xf>
    <xf numFmtId="3" fontId="19" fillId="0" borderId="47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6" xfId="0" applyNumberFormat="1" applyFont="1" applyFill="1" applyBorder="1" applyAlignment="1">
      <alignment horizontal="right" vertical="center"/>
    </xf>
    <xf numFmtId="3" fontId="32" fillId="0" borderId="1" xfId="0" applyNumberFormat="1" applyFont="1" applyFill="1" applyBorder="1" applyAlignment="1">
      <alignment horizontal="right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8" fillId="0" borderId="4" xfId="0" applyFont="1" applyBorder="1" applyAlignment="1">
      <alignment vertical="center" wrapText="1"/>
    </xf>
    <xf numFmtId="49" fontId="28" fillId="0" borderId="4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49" fontId="27" fillId="2" borderId="4" xfId="0" applyNumberFormat="1" applyFont="1" applyFill="1" applyBorder="1" applyAlignment="1">
      <alignment horizontal="center" vertical="center"/>
    </xf>
    <xf numFmtId="3" fontId="34" fillId="16" borderId="48" xfId="0" applyNumberFormat="1" applyFont="1" applyFill="1" applyBorder="1" applyAlignment="1">
      <alignment horizontal="right" vertical="center"/>
    </xf>
    <xf numFmtId="3" fontId="34" fillId="16" borderId="29" xfId="0" applyNumberFormat="1" applyFont="1" applyFill="1" applyBorder="1" applyAlignment="1">
      <alignment horizontal="right" vertical="center"/>
    </xf>
    <xf numFmtId="3" fontId="22" fillId="0" borderId="4" xfId="0" applyNumberFormat="1" applyFont="1" applyBorder="1" applyAlignment="1">
      <alignment vertical="center"/>
    </xf>
    <xf numFmtId="3" fontId="28" fillId="3" borderId="1" xfId="1" applyNumberFormat="1" applyFont="1" applyFill="1" applyBorder="1" applyAlignment="1" applyProtection="1">
      <alignment horizontal="right" vertical="center"/>
      <protection locked="0"/>
    </xf>
    <xf numFmtId="3" fontId="28" fillId="0" borderId="1" xfId="0" applyNumberFormat="1" applyFont="1" applyFill="1" applyBorder="1" applyAlignment="1">
      <alignment horizontal="right" vertical="center"/>
    </xf>
    <xf numFmtId="49" fontId="28" fillId="0" borderId="3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vertical="center" wrapText="1"/>
    </xf>
    <xf numFmtId="49" fontId="28" fillId="0" borderId="8" xfId="0" applyNumberFormat="1" applyFont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right" vertical="center"/>
    </xf>
    <xf numFmtId="0" fontId="28" fillId="18" borderId="49" xfId="0" applyFont="1" applyFill="1" applyBorder="1" applyAlignment="1">
      <alignment vertical="center"/>
    </xf>
    <xf numFmtId="0" fontId="27" fillId="18" borderId="43" xfId="0" applyFont="1" applyFill="1" applyBorder="1" applyAlignment="1">
      <alignment vertical="center"/>
    </xf>
    <xf numFmtId="0" fontId="28" fillId="18" borderId="11" xfId="0" applyFont="1" applyFill="1" applyBorder="1" applyAlignment="1">
      <alignment vertical="center"/>
    </xf>
    <xf numFmtId="4" fontId="20" fillId="18" borderId="43" xfId="1" applyNumberFormat="1" applyFont="1" applyFill="1" applyBorder="1" applyAlignment="1">
      <alignment vertical="center"/>
    </xf>
    <xf numFmtId="4" fontId="27" fillId="18" borderId="43" xfId="0" applyNumberFormat="1" applyFont="1" applyFill="1" applyBorder="1" applyAlignment="1">
      <alignment vertical="center"/>
    </xf>
    <xf numFmtId="4" fontId="20" fillId="18" borderId="13" xfId="1" applyNumberFormat="1" applyFont="1" applyFill="1" applyBorder="1" applyAlignment="1">
      <alignment vertical="center"/>
    </xf>
    <xf numFmtId="3" fontId="27" fillId="3" borderId="22" xfId="0" applyNumberFormat="1" applyFont="1" applyFill="1" applyBorder="1" applyAlignment="1">
      <alignment horizontal="right" vertical="center"/>
    </xf>
    <xf numFmtId="3" fontId="27" fillId="3" borderId="2" xfId="0" applyNumberFormat="1" applyFont="1" applyFill="1" applyBorder="1" applyAlignment="1">
      <alignment horizontal="right" vertical="center"/>
    </xf>
    <xf numFmtId="3" fontId="22" fillId="0" borderId="0" xfId="0" applyNumberFormat="1" applyFont="1" applyBorder="1" applyAlignment="1">
      <alignment horizontal="center" vertical="center"/>
    </xf>
    <xf numFmtId="0" fontId="22" fillId="0" borderId="44" xfId="0" applyFont="1" applyBorder="1" applyAlignment="1">
      <alignment vertical="center"/>
    </xf>
    <xf numFmtId="0" fontId="20" fillId="5" borderId="20" xfId="0" applyFont="1" applyFill="1" applyBorder="1" applyAlignment="1">
      <alignment vertical="center"/>
    </xf>
    <xf numFmtId="0" fontId="24" fillId="5" borderId="20" xfId="0" applyFont="1" applyFill="1" applyBorder="1" applyAlignment="1">
      <alignment vertical="center"/>
    </xf>
    <xf numFmtId="3" fontId="27" fillId="5" borderId="20" xfId="0" applyNumberFormat="1" applyFont="1" applyFill="1" applyBorder="1" applyAlignment="1">
      <alignment horizontal="right" vertical="center"/>
    </xf>
    <xf numFmtId="3" fontId="24" fillId="5" borderId="20" xfId="0" applyNumberFormat="1" applyFont="1" applyFill="1" applyBorder="1" applyAlignment="1">
      <alignment horizontal="right" vertical="center"/>
    </xf>
    <xf numFmtId="4" fontId="20" fillId="5" borderId="20" xfId="0" applyNumberFormat="1" applyFont="1" applyFill="1" applyBorder="1" applyAlignment="1">
      <alignment horizontal="right" vertical="center"/>
    </xf>
    <xf numFmtId="4" fontId="20" fillId="5" borderId="50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3" fontId="22" fillId="3" borderId="46" xfId="0" applyNumberFormat="1" applyFont="1" applyFill="1" applyBorder="1" applyAlignment="1">
      <alignment horizontal="right" vertical="center"/>
    </xf>
    <xf numFmtId="3" fontId="22" fillId="3" borderId="3" xfId="0" applyNumberFormat="1" applyFont="1" applyFill="1" applyBorder="1" applyAlignment="1">
      <alignment horizontal="right" vertical="center"/>
    </xf>
    <xf numFmtId="3" fontId="22" fillId="0" borderId="0" xfId="0" applyNumberFormat="1" applyFont="1" applyAlignment="1">
      <alignment vertical="center"/>
    </xf>
    <xf numFmtId="3" fontId="21" fillId="0" borderId="0" xfId="0" applyNumberFormat="1" applyFont="1" applyBorder="1" applyAlignment="1">
      <alignment horizontal="right" vertical="center"/>
    </xf>
    <xf numFmtId="3" fontId="22" fillId="3" borderId="6" xfId="0" applyNumberFormat="1" applyFont="1" applyFill="1" applyBorder="1" applyAlignment="1">
      <alignment horizontal="right" vertical="center"/>
    </xf>
    <xf numFmtId="3" fontId="22" fillId="3" borderId="1" xfId="0" applyNumberFormat="1" applyFont="1" applyFill="1" applyBorder="1" applyAlignment="1">
      <alignment horizontal="right" vertical="center"/>
    </xf>
    <xf numFmtId="3" fontId="22" fillId="15" borderId="0" xfId="0" applyNumberFormat="1" applyFont="1" applyFill="1" applyAlignment="1">
      <alignment vertical="center"/>
    </xf>
    <xf numFmtId="3" fontId="22" fillId="19" borderId="0" xfId="0" applyNumberFormat="1" applyFont="1" applyFill="1" applyAlignment="1">
      <alignment vertical="center"/>
    </xf>
    <xf numFmtId="4" fontId="22" fillId="0" borderId="0" xfId="0" applyNumberFormat="1" applyFont="1" applyAlignment="1">
      <alignment vertical="center"/>
    </xf>
    <xf numFmtId="0" fontId="36" fillId="11" borderId="52" xfId="0" applyFont="1" applyFill="1" applyBorder="1" applyAlignment="1">
      <alignment horizontal="center" vertical="center"/>
    </xf>
    <xf numFmtId="0" fontId="36" fillId="11" borderId="52" xfId="0" applyFont="1" applyFill="1" applyBorder="1" applyAlignment="1" applyProtection="1">
      <alignment horizontal="center" vertical="center"/>
      <protection locked="0"/>
    </xf>
    <xf numFmtId="0" fontId="36" fillId="11" borderId="43" xfId="0" applyFont="1" applyFill="1" applyBorder="1" applyAlignment="1">
      <alignment horizontal="center"/>
    </xf>
    <xf numFmtId="0" fontId="36" fillId="11" borderId="39" xfId="0" applyFont="1" applyFill="1" applyBorder="1" applyAlignment="1">
      <alignment horizontal="center" vertical="center"/>
    </xf>
    <xf numFmtId="0" fontId="36" fillId="11" borderId="39" xfId="0" applyFont="1" applyFill="1" applyBorder="1" applyAlignment="1" applyProtection="1">
      <alignment horizontal="center" vertical="center"/>
      <protection locked="0"/>
    </xf>
    <xf numFmtId="0" fontId="36" fillId="11" borderId="30" xfId="0" applyFont="1" applyFill="1" applyBorder="1" applyAlignment="1">
      <alignment horizontal="center"/>
    </xf>
    <xf numFmtId="0" fontId="37" fillId="0" borderId="24" xfId="0" applyFont="1" applyFill="1" applyBorder="1" applyAlignment="1" applyProtection="1">
      <alignment horizontal="center"/>
      <protection locked="0"/>
    </xf>
    <xf numFmtId="0" fontId="21" fillId="0" borderId="24" xfId="0" applyFont="1" applyFill="1" applyBorder="1" applyProtection="1">
      <protection locked="0"/>
    </xf>
    <xf numFmtId="4" fontId="30" fillId="0" borderId="1" xfId="0" applyNumberFormat="1" applyFont="1" applyBorder="1"/>
    <xf numFmtId="4" fontId="30" fillId="0" borderId="4" xfId="0" applyNumberFormat="1" applyFont="1" applyBorder="1"/>
    <xf numFmtId="0" fontId="30" fillId="0" borderId="1" xfId="0" applyFont="1" applyBorder="1"/>
    <xf numFmtId="0" fontId="37" fillId="0" borderId="26" xfId="0" applyFont="1" applyFill="1" applyBorder="1" applyAlignment="1" applyProtection="1">
      <alignment horizontal="center"/>
      <protection locked="0"/>
    </xf>
    <xf numFmtId="0" fontId="21" fillId="0" borderId="26" xfId="0" applyFont="1" applyFill="1" applyBorder="1" applyProtection="1">
      <protection locked="0"/>
    </xf>
    <xf numFmtId="0" fontId="21" fillId="0" borderId="26" xfId="0" applyFont="1" applyFill="1" applyBorder="1" applyAlignment="1" applyProtection="1">
      <alignment horizontal="left"/>
      <protection locked="0"/>
    </xf>
    <xf numFmtId="168" fontId="37" fillId="0" borderId="27" xfId="1" applyNumberFormat="1" applyFont="1" applyFill="1" applyBorder="1" applyAlignment="1" applyProtection="1">
      <alignment horizontal="center"/>
      <protection locked="0"/>
    </xf>
    <xf numFmtId="0" fontId="20" fillId="0" borderId="26" xfId="0" applyFont="1" applyFill="1" applyBorder="1" applyProtection="1">
      <protection locked="0"/>
    </xf>
    <xf numFmtId="3" fontId="30" fillId="0" borderId="1" xfId="0" applyNumberFormat="1" applyFont="1" applyBorder="1"/>
    <xf numFmtId="37" fontId="38" fillId="0" borderId="53" xfId="1" applyNumberFormat="1" applyFont="1" applyFill="1" applyBorder="1" applyAlignment="1" applyProtection="1">
      <alignment horizontal="center" vertical="center"/>
      <protection locked="0"/>
    </xf>
    <xf numFmtId="0" fontId="39" fillId="0" borderId="39" xfId="0" applyFont="1" applyBorder="1"/>
    <xf numFmtId="1" fontId="30" fillId="0" borderId="1" xfId="0" applyNumberFormat="1" applyFont="1" applyBorder="1" applyAlignment="1"/>
    <xf numFmtId="4" fontId="30" fillId="0" borderId="1" xfId="0" applyNumberFormat="1" applyFont="1" applyBorder="1" applyAlignment="1">
      <alignment horizontal="right"/>
    </xf>
    <xf numFmtId="37" fontId="38" fillId="0" borderId="24" xfId="1" applyNumberFormat="1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>
      <alignment vertical="center"/>
    </xf>
    <xf numFmtId="4" fontId="30" fillId="0" borderId="1" xfId="0" applyNumberFormat="1" applyFont="1" applyBorder="1" applyAlignment="1"/>
    <xf numFmtId="37" fontId="38" fillId="0" borderId="26" xfId="1" applyNumberFormat="1" applyFont="1" applyFill="1" applyBorder="1" applyAlignment="1" applyProtection="1">
      <alignment horizontal="center" vertical="center"/>
      <protection locked="0"/>
    </xf>
    <xf numFmtId="4" fontId="30" fillId="0" borderId="1" xfId="1" applyNumberFormat="1" applyFont="1" applyBorder="1" applyAlignment="1" applyProtection="1">
      <alignment horizontal="right" vertical="center"/>
      <protection locked="0"/>
    </xf>
    <xf numFmtId="169" fontId="39" fillId="0" borderId="26" xfId="1" applyNumberFormat="1" applyFont="1" applyBorder="1" applyAlignment="1">
      <alignment vertical="center"/>
    </xf>
    <xf numFmtId="37" fontId="38" fillId="0" borderId="27" xfId="1" applyNumberFormat="1" applyFont="1" applyFill="1" applyBorder="1" applyAlignment="1" applyProtection="1">
      <alignment horizontal="center" vertical="center"/>
      <protection locked="0"/>
    </xf>
    <xf numFmtId="169" fontId="39" fillId="0" borderId="27" xfId="1" applyNumberFormat="1" applyFont="1" applyBorder="1" applyAlignment="1">
      <alignment vertical="center"/>
    </xf>
    <xf numFmtId="37" fontId="38" fillId="0" borderId="1" xfId="1" applyNumberFormat="1" applyFont="1" applyFill="1" applyBorder="1" applyAlignment="1" applyProtection="1">
      <alignment horizontal="center" vertical="center"/>
      <protection locked="0"/>
    </xf>
    <xf numFmtId="169" fontId="39" fillId="0" borderId="1" xfId="1" applyNumberFormat="1" applyFont="1" applyBorder="1" applyAlignment="1">
      <alignment vertical="center"/>
    </xf>
    <xf numFmtId="37" fontId="38" fillId="0" borderId="39" xfId="1" applyNumberFormat="1" applyFont="1" applyFill="1" applyBorder="1" applyAlignment="1" applyProtection="1">
      <alignment horizontal="center" vertical="center"/>
      <protection locked="0"/>
    </xf>
    <xf numFmtId="4" fontId="40" fillId="0" borderId="1" xfId="1" applyNumberFormat="1" applyFont="1" applyBorder="1" applyAlignment="1" applyProtection="1">
      <alignment vertical="center"/>
      <protection locked="0"/>
    </xf>
    <xf numFmtId="4" fontId="40" fillId="0" borderId="4" xfId="1" applyNumberFormat="1" applyFont="1" applyBorder="1" applyAlignment="1" applyProtection="1">
      <alignment vertical="center"/>
      <protection locked="0"/>
    </xf>
    <xf numFmtId="0" fontId="36" fillId="15" borderId="1" xfId="0" applyFont="1" applyFill="1" applyBorder="1" applyAlignment="1">
      <alignment vertical="center"/>
    </xf>
    <xf numFmtId="3" fontId="19" fillId="5" borderId="1" xfId="0" applyNumberFormat="1" applyFont="1" applyFill="1" applyBorder="1" applyAlignment="1">
      <alignment horizontal="right"/>
    </xf>
    <xf numFmtId="4" fontId="19" fillId="15" borderId="1" xfId="1" applyNumberFormat="1" applyFont="1" applyFill="1" applyBorder="1" applyAlignment="1" applyProtection="1">
      <alignment horizontal="right"/>
      <protection locked="0"/>
    </xf>
    <xf numFmtId="4" fontId="30" fillId="5" borderId="1" xfId="0" applyNumberFormat="1" applyFont="1" applyFill="1" applyBorder="1" applyAlignment="1"/>
    <xf numFmtId="0" fontId="19" fillId="18" borderId="1" xfId="0" applyFont="1" applyFill="1" applyBorder="1" applyAlignment="1">
      <alignment vertical="center"/>
    </xf>
    <xf numFmtId="0" fontId="19" fillId="18" borderId="1" xfId="0" applyFont="1" applyFill="1" applyBorder="1"/>
    <xf numFmtId="1" fontId="19" fillId="18" borderId="1" xfId="0" applyNumberFormat="1" applyFont="1" applyFill="1" applyBorder="1" applyAlignment="1">
      <alignment horizontal="right" vertical="center" wrapText="1"/>
    </xf>
    <xf numFmtId="4" fontId="19" fillId="18" borderId="1" xfId="0" applyNumberFormat="1" applyFont="1" applyFill="1" applyBorder="1" applyAlignment="1">
      <alignment horizontal="right"/>
    </xf>
    <xf numFmtId="167" fontId="30" fillId="15" borderId="1" xfId="0" applyNumberFormat="1" applyFont="1" applyFill="1" applyBorder="1" applyAlignment="1">
      <alignment horizontal="center"/>
    </xf>
    <xf numFmtId="0" fontId="19" fillId="15" borderId="1" xfId="0" applyFont="1" applyFill="1" applyBorder="1" applyAlignment="1"/>
    <xf numFmtId="1" fontId="19" fillId="15" borderId="1" xfId="0" applyNumberFormat="1" applyFont="1" applyFill="1" applyBorder="1" applyAlignment="1">
      <alignment horizontal="right"/>
    </xf>
    <xf numFmtId="4" fontId="19" fillId="15" borderId="1" xfId="1" applyNumberFormat="1" applyFont="1" applyFill="1" applyBorder="1" applyAlignment="1">
      <alignment horizontal="right"/>
    </xf>
    <xf numFmtId="4" fontId="19" fillId="5" borderId="1" xfId="0" applyNumberFormat="1" applyFont="1" applyFill="1" applyBorder="1"/>
    <xf numFmtId="167" fontId="30" fillId="0" borderId="37" xfId="0" applyNumberFormat="1" applyFont="1" applyBorder="1" applyAlignment="1" applyProtection="1">
      <alignment horizontal="center"/>
      <protection locked="0"/>
    </xf>
    <xf numFmtId="0" fontId="30" fillId="0" borderId="1" xfId="0" applyFont="1" applyBorder="1" applyAlignment="1" applyProtection="1">
      <protection locked="0"/>
    </xf>
    <xf numFmtId="167" fontId="30" fillId="0" borderId="1" xfId="0" applyNumberFormat="1" applyFont="1" applyBorder="1" applyAlignment="1" applyProtection="1">
      <alignment horizontal="center"/>
      <protection locked="0"/>
    </xf>
    <xf numFmtId="4" fontId="30" fillId="0" borderId="1" xfId="1" applyNumberFormat="1" applyFont="1" applyFill="1" applyBorder="1" applyAlignment="1" applyProtection="1">
      <alignment horizontal="center"/>
      <protection locked="0"/>
    </xf>
    <xf numFmtId="4" fontId="30" fillId="0" borderId="4" xfId="1" applyNumberFormat="1" applyFont="1" applyFill="1" applyBorder="1" applyAlignment="1" applyProtection="1">
      <alignment horizontal="center"/>
      <protection locked="0"/>
    </xf>
    <xf numFmtId="167" fontId="30" fillId="0" borderId="37" xfId="0" quotePrefix="1" applyNumberFormat="1" applyFont="1" applyBorder="1" applyAlignment="1">
      <alignment horizontal="center"/>
    </xf>
    <xf numFmtId="167" fontId="30" fillId="0" borderId="1" xfId="0" quotePrefix="1" applyNumberFormat="1" applyFont="1" applyBorder="1" applyAlignment="1">
      <alignment horizontal="center"/>
    </xf>
    <xf numFmtId="4" fontId="30" fillId="0" borderId="1" xfId="1" applyNumberFormat="1" applyFont="1" applyBorder="1" applyProtection="1">
      <protection locked="0"/>
    </xf>
    <xf numFmtId="4" fontId="30" fillId="0" borderId="4" xfId="1" applyNumberFormat="1" applyFont="1" applyBorder="1" applyProtection="1">
      <protection locked="0"/>
    </xf>
    <xf numFmtId="0" fontId="19" fillId="0" borderId="1" xfId="0" applyFont="1" applyBorder="1" applyAlignment="1" applyProtection="1">
      <protection locked="0"/>
    </xf>
    <xf numFmtId="167" fontId="19" fillId="0" borderId="1" xfId="0" applyNumberFormat="1" applyFont="1" applyBorder="1" applyAlignment="1" applyProtection="1">
      <alignment horizontal="center"/>
      <protection locked="0"/>
    </xf>
    <xf numFmtId="4" fontId="19" fillId="0" borderId="1" xfId="1" applyNumberFormat="1" applyFont="1" applyBorder="1" applyProtection="1">
      <protection locked="0"/>
    </xf>
    <xf numFmtId="167" fontId="30" fillId="0" borderId="39" xfId="0" applyNumberFormat="1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167" fontId="19" fillId="0" borderId="0" xfId="0" applyNumberFormat="1" applyFont="1" applyBorder="1" applyAlignment="1" applyProtection="1">
      <alignment horizontal="center"/>
      <protection locked="0"/>
    </xf>
    <xf numFmtId="4" fontId="19" fillId="0" borderId="30" xfId="1" applyNumberFormat="1" applyFont="1" applyBorder="1" applyProtection="1">
      <protection locked="0"/>
    </xf>
    <xf numFmtId="4" fontId="19" fillId="0" borderId="29" xfId="1" applyNumberFormat="1" applyFont="1" applyBorder="1" applyProtection="1">
      <protection locked="0"/>
    </xf>
    <xf numFmtId="4" fontId="19" fillId="0" borderId="7" xfId="0" applyNumberFormat="1" applyFont="1" applyBorder="1"/>
    <xf numFmtId="4" fontId="19" fillId="0" borderId="29" xfId="0" applyNumberFormat="1" applyFont="1" applyBorder="1"/>
    <xf numFmtId="0" fontId="25" fillId="10" borderId="40" xfId="0" applyFont="1" applyFill="1" applyBorder="1" applyAlignment="1">
      <alignment vertical="center"/>
    </xf>
    <xf numFmtId="0" fontId="25" fillId="10" borderId="41" xfId="0" applyFont="1" applyFill="1" applyBorder="1" applyAlignment="1">
      <alignment vertical="center"/>
    </xf>
    <xf numFmtId="49" fontId="25" fillId="10" borderId="40" xfId="0" quotePrefix="1" applyNumberFormat="1" applyFont="1" applyFill="1" applyBorder="1" applyAlignment="1">
      <alignment horizontal="center" vertical="center"/>
    </xf>
    <xf numFmtId="4" fontId="25" fillId="10" borderId="32" xfId="0" applyNumberFormat="1" applyFont="1" applyFill="1" applyBorder="1" applyAlignment="1">
      <alignment horizontal="right" vertical="center"/>
    </xf>
    <xf numFmtId="4" fontId="25" fillId="10" borderId="54" xfId="0" applyNumberFormat="1" applyFont="1" applyFill="1" applyBorder="1" applyAlignment="1">
      <alignment horizontal="right" vertical="center"/>
    </xf>
    <xf numFmtId="49" fontId="25" fillId="0" borderId="42" xfId="0" quotePrefix="1" applyNumberFormat="1" applyFont="1" applyFill="1" applyBorder="1" applyAlignment="1">
      <alignment horizontal="center" vertical="center"/>
    </xf>
    <xf numFmtId="0" fontId="25" fillId="15" borderId="35" xfId="0" applyFont="1" applyFill="1" applyBorder="1" applyAlignment="1">
      <alignment vertical="center"/>
    </xf>
    <xf numFmtId="49" fontId="25" fillId="15" borderId="35" xfId="0" quotePrefix="1" applyNumberFormat="1" applyFont="1" applyFill="1" applyBorder="1" applyAlignment="1">
      <alignment horizontal="center" vertical="center"/>
    </xf>
    <xf numFmtId="4" fontId="25" fillId="5" borderId="32" xfId="0" applyNumberFormat="1" applyFont="1" applyFill="1" applyBorder="1" applyAlignment="1">
      <alignment horizontal="right" vertical="center"/>
    </xf>
    <xf numFmtId="4" fontId="25" fillId="5" borderId="3" xfId="0" applyNumberFormat="1" applyFont="1" applyFill="1" applyBorder="1" applyAlignment="1">
      <alignment horizontal="right" vertical="center"/>
    </xf>
    <xf numFmtId="4" fontId="25" fillId="5" borderId="35" xfId="0" applyNumberFormat="1" applyFont="1" applyFill="1" applyBorder="1" applyAlignment="1">
      <alignment horizontal="right" vertical="center"/>
    </xf>
    <xf numFmtId="49" fontId="41" fillId="0" borderId="37" xfId="0" quotePrefix="1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49" fontId="41" fillId="0" borderId="4" xfId="0" quotePrefix="1" applyNumberFormat="1" applyFont="1" applyBorder="1" applyAlignment="1">
      <alignment horizontal="center" vertical="center"/>
    </xf>
    <xf numFmtId="4" fontId="41" fillId="0" borderId="1" xfId="1" applyNumberFormat="1" applyFont="1" applyFill="1" applyBorder="1" applyAlignment="1" applyProtection="1">
      <alignment horizontal="right" vertical="center"/>
      <protection locked="0"/>
    </xf>
    <xf numFmtId="49" fontId="41" fillId="0" borderId="38" xfId="0" quotePrefix="1" applyNumberFormat="1" applyFont="1" applyBorder="1" applyAlignment="1">
      <alignment horizontal="center" vertical="center"/>
    </xf>
    <xf numFmtId="0" fontId="41" fillId="0" borderId="8" xfId="0" applyFont="1" applyBorder="1" applyAlignment="1">
      <alignment vertical="center"/>
    </xf>
    <xf numFmtId="49" fontId="41" fillId="0" borderId="8" xfId="0" quotePrefix="1" applyNumberFormat="1" applyFont="1" applyBorder="1" applyAlignment="1">
      <alignment horizontal="center" vertical="center"/>
    </xf>
    <xf numFmtId="49" fontId="25" fillId="0" borderId="37" xfId="0" quotePrefix="1" applyNumberFormat="1" applyFont="1" applyFill="1" applyBorder="1" applyAlignment="1">
      <alignment horizontal="center" vertical="center"/>
    </xf>
    <xf numFmtId="0" fontId="25" fillId="15" borderId="4" xfId="0" applyFont="1" applyFill="1" applyBorder="1" applyAlignment="1">
      <alignment vertical="center"/>
    </xf>
    <xf numFmtId="49" fontId="25" fillId="5" borderId="4" xfId="0" quotePrefix="1" applyNumberFormat="1" applyFont="1" applyFill="1" applyBorder="1" applyAlignment="1">
      <alignment horizontal="center" vertical="center"/>
    </xf>
    <xf numFmtId="4" fontId="25" fillId="15" borderId="1" xfId="0" applyNumberFormat="1" applyFont="1" applyFill="1" applyBorder="1" applyAlignment="1">
      <alignment horizontal="right" vertical="center"/>
    </xf>
    <xf numFmtId="4" fontId="25" fillId="5" borderId="4" xfId="0" applyNumberFormat="1" applyFont="1" applyFill="1" applyBorder="1" applyAlignment="1">
      <alignment horizontal="right" vertical="center"/>
    </xf>
    <xf numFmtId="4" fontId="41" fillId="0" borderId="4" xfId="1" applyNumberFormat="1" applyFont="1" applyFill="1" applyBorder="1" applyAlignment="1" applyProtection="1">
      <alignment horizontal="right" vertical="center"/>
      <protection locked="0"/>
    </xf>
    <xf numFmtId="49" fontId="41" fillId="0" borderId="37" xfId="0" applyNumberFormat="1" applyFont="1" applyBorder="1" applyAlignment="1">
      <alignment horizontal="center" vertical="center"/>
    </xf>
    <xf numFmtId="49" fontId="41" fillId="0" borderId="4" xfId="0" applyNumberFormat="1" applyFont="1" applyBorder="1" applyAlignment="1">
      <alignment horizontal="center" vertical="center"/>
    </xf>
    <xf numFmtId="4" fontId="41" fillId="7" borderId="4" xfId="1" applyNumberFormat="1" applyFont="1" applyFill="1" applyBorder="1" applyAlignment="1" applyProtection="1">
      <alignment horizontal="right" vertical="center"/>
      <protection locked="0"/>
    </xf>
    <xf numFmtId="0" fontId="41" fillId="0" borderId="4" xfId="0" applyFont="1" applyBorder="1" applyAlignment="1">
      <alignment horizontal="left" vertical="center"/>
    </xf>
    <xf numFmtId="0" fontId="41" fillId="0" borderId="4" xfId="0" applyFont="1" applyFill="1" applyBorder="1" applyAlignment="1">
      <alignment vertical="center"/>
    </xf>
    <xf numFmtId="49" fontId="25" fillId="0" borderId="37" xfId="0" applyNumberFormat="1" applyFont="1" applyFill="1" applyBorder="1" applyAlignment="1">
      <alignment horizontal="center" vertical="center"/>
    </xf>
    <xf numFmtId="49" fontId="25" fillId="15" borderId="4" xfId="0" applyNumberFormat="1" applyFont="1" applyFill="1" applyBorder="1" applyAlignment="1">
      <alignment horizontal="center" vertical="center"/>
    </xf>
    <xf numFmtId="49" fontId="41" fillId="7" borderId="37" xfId="0" applyNumberFormat="1" applyFont="1" applyFill="1" applyBorder="1" applyAlignment="1">
      <alignment horizontal="center" vertical="center"/>
    </xf>
    <xf numFmtId="0" fontId="41" fillId="7" borderId="4" xfId="0" applyFont="1" applyFill="1" applyBorder="1" applyAlignment="1">
      <alignment vertical="center"/>
    </xf>
    <xf numFmtId="49" fontId="41" fillId="7" borderId="4" xfId="0" applyNumberFormat="1" applyFont="1" applyFill="1" applyBorder="1" applyAlignment="1">
      <alignment horizontal="center" vertical="center"/>
    </xf>
    <xf numFmtId="4" fontId="25" fillId="5" borderId="1" xfId="1" applyNumberFormat="1" applyFont="1" applyFill="1" applyBorder="1" applyAlignment="1" applyProtection="1">
      <alignment horizontal="right" vertical="center"/>
      <protection locked="0"/>
    </xf>
    <xf numFmtId="4" fontId="25" fillId="5" borderId="4" xfId="1" applyNumberFormat="1" applyFont="1" applyFill="1" applyBorder="1" applyAlignment="1" applyProtection="1">
      <alignment horizontal="right" vertical="center"/>
      <protection locked="0"/>
    </xf>
    <xf numFmtId="0" fontId="41" fillId="0" borderId="5" xfId="0" applyFont="1" applyBorder="1" applyAlignment="1">
      <alignment vertical="center"/>
    </xf>
    <xf numFmtId="0" fontId="42" fillId="7" borderId="26" xfId="0" applyFont="1" applyFill="1" applyBorder="1" applyAlignment="1">
      <alignment vertical="center" wrapText="1"/>
    </xf>
    <xf numFmtId="4" fontId="41" fillId="20" borderId="1" xfId="1" applyNumberFormat="1" applyFont="1" applyFill="1" applyBorder="1" applyAlignment="1" applyProtection="1">
      <alignment horizontal="right" vertical="center"/>
      <protection locked="0"/>
    </xf>
    <xf numFmtId="49" fontId="41" fillId="0" borderId="37" xfId="0" applyNumberFormat="1" applyFont="1" applyFill="1" applyBorder="1" applyAlignment="1">
      <alignment horizontal="center" vertical="center"/>
    </xf>
    <xf numFmtId="49" fontId="41" fillId="0" borderId="4" xfId="0" applyNumberFormat="1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vertical="center"/>
    </xf>
    <xf numFmtId="49" fontId="25" fillId="5" borderId="4" xfId="0" applyNumberFormat="1" applyFont="1" applyFill="1" applyBorder="1" applyAlignment="1">
      <alignment horizontal="center" vertical="center"/>
    </xf>
    <xf numFmtId="4" fontId="41" fillId="7" borderId="1" xfId="1" applyNumberFormat="1" applyFont="1" applyFill="1" applyBorder="1" applyAlignment="1" applyProtection="1">
      <alignment horizontal="right" vertical="center"/>
      <protection locked="0"/>
    </xf>
    <xf numFmtId="0" fontId="25" fillId="0" borderId="37" xfId="0" applyNumberFormat="1" applyFont="1" applyFill="1" applyBorder="1" applyAlignment="1" applyProtection="1">
      <alignment horizontal="center" vertical="center"/>
      <protection locked="0"/>
    </xf>
    <xf numFmtId="0" fontId="25" fillId="5" borderId="4" xfId="0" applyFont="1" applyFill="1" applyBorder="1" applyAlignment="1" applyProtection="1">
      <alignment horizontal="left" vertical="center"/>
      <protection locked="0"/>
    </xf>
    <xf numFmtId="0" fontId="25" fillId="5" borderId="4" xfId="0" applyNumberFormat="1" applyFont="1" applyFill="1" applyBorder="1" applyAlignment="1" applyProtection="1">
      <alignment horizontal="center" vertical="center"/>
      <protection locked="0"/>
    </xf>
    <xf numFmtId="4" fontId="41" fillId="5" borderId="1" xfId="1" applyNumberFormat="1" applyFont="1" applyFill="1" applyBorder="1" applyAlignment="1" applyProtection="1">
      <alignment horizontal="right" vertical="center"/>
      <protection locked="0"/>
    </xf>
    <xf numFmtId="0" fontId="41" fillId="0" borderId="37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Fill="1" applyBorder="1" applyAlignment="1" applyProtection="1">
      <alignment horizontal="left" vertical="center"/>
      <protection locked="0"/>
    </xf>
    <xf numFmtId="0" fontId="41" fillId="0" borderId="4" xfId="0" applyNumberFormat="1" applyFont="1" applyFill="1" applyBorder="1" applyAlignment="1" applyProtection="1">
      <alignment horizontal="center" vertical="center"/>
      <protection locked="0"/>
    </xf>
    <xf numFmtId="4" fontId="41" fillId="7" borderId="4" xfId="0" applyNumberFormat="1" applyFont="1" applyFill="1" applyBorder="1" applyAlignment="1">
      <alignment horizontal="right" vertical="center"/>
    </xf>
    <xf numFmtId="4" fontId="41" fillId="5" borderId="4" xfId="1" applyNumberFormat="1" applyFont="1" applyFill="1" applyBorder="1" applyAlignment="1" applyProtection="1">
      <alignment horizontal="right" vertical="center"/>
      <protection locked="0"/>
    </xf>
    <xf numFmtId="4" fontId="30" fillId="5" borderId="1" xfId="0" applyNumberFormat="1" applyFont="1" applyFill="1" applyBorder="1"/>
    <xf numFmtId="0" fontId="25" fillId="0" borderId="4" xfId="0" applyFont="1" applyFill="1" applyBorder="1" applyAlignment="1">
      <alignment vertical="center"/>
    </xf>
    <xf numFmtId="49" fontId="25" fillId="0" borderId="4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right" vertical="center"/>
    </xf>
    <xf numFmtId="49" fontId="41" fillId="0" borderId="38" xfId="0" applyNumberFormat="1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vertical="center"/>
    </xf>
    <xf numFmtId="49" fontId="41" fillId="0" borderId="8" xfId="0" applyNumberFormat="1" applyFont="1" applyFill="1" applyBorder="1" applyAlignment="1">
      <alignment horizontal="center" vertical="center"/>
    </xf>
    <xf numFmtId="4" fontId="41" fillId="0" borderId="2" xfId="1" applyNumberFormat="1" applyFont="1" applyFill="1" applyBorder="1" applyAlignment="1" applyProtection="1">
      <alignment horizontal="right" vertical="center"/>
      <protection locked="0"/>
    </xf>
    <xf numFmtId="0" fontId="25" fillId="10" borderId="40" xfId="0" applyFont="1" applyFill="1" applyBorder="1" applyAlignment="1">
      <alignment horizontal="left" vertical="center"/>
    </xf>
    <xf numFmtId="0" fontId="25" fillId="10" borderId="41" xfId="0" applyFont="1" applyFill="1" applyBorder="1" applyAlignment="1">
      <alignment horizontal="left" vertical="center"/>
    </xf>
    <xf numFmtId="4" fontId="19" fillId="10" borderId="1" xfId="0" applyNumberFormat="1" applyFont="1" applyFill="1" applyBorder="1"/>
    <xf numFmtId="49" fontId="41" fillId="0" borderId="42" xfId="0" quotePrefix="1" applyNumberFormat="1" applyFont="1" applyBorder="1" applyAlignment="1">
      <alignment horizontal="center" vertical="center"/>
    </xf>
    <xf numFmtId="0" fontId="41" fillId="0" borderId="35" xfId="0" applyFont="1" applyBorder="1" applyAlignment="1">
      <alignment vertical="center"/>
    </xf>
    <xf numFmtId="49" fontId="41" fillId="0" borderId="35" xfId="0" quotePrefix="1" applyNumberFormat="1" applyFont="1" applyBorder="1" applyAlignment="1">
      <alignment horizontal="center" vertical="center"/>
    </xf>
    <xf numFmtId="4" fontId="41" fillId="0" borderId="3" xfId="1" applyNumberFormat="1" applyFont="1" applyFill="1" applyBorder="1" applyAlignment="1" applyProtection="1">
      <alignment horizontal="right" vertical="center"/>
      <protection locked="0"/>
    </xf>
    <xf numFmtId="4" fontId="41" fillId="7" borderId="35" xfId="1" applyNumberFormat="1" applyFont="1" applyFill="1" applyBorder="1" applyAlignment="1" applyProtection="1">
      <alignment horizontal="right" vertical="center"/>
      <protection locked="0"/>
    </xf>
    <xf numFmtId="49" fontId="41" fillId="0" borderId="38" xfId="0" applyNumberFormat="1" applyFont="1" applyBorder="1" applyAlignment="1">
      <alignment horizontal="center" vertical="center"/>
    </xf>
    <xf numFmtId="49" fontId="41" fillId="0" borderId="8" xfId="0" applyNumberFormat="1" applyFont="1" applyBorder="1" applyAlignment="1">
      <alignment horizontal="center" vertical="center"/>
    </xf>
    <xf numFmtId="4" fontId="41" fillId="7" borderId="8" xfId="1" applyNumberFormat="1" applyFont="1" applyFill="1" applyBorder="1" applyAlignment="1" applyProtection="1">
      <alignment horizontal="right" vertical="center"/>
      <protection locked="0"/>
    </xf>
    <xf numFmtId="49" fontId="25" fillId="10" borderId="40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left" vertical="center"/>
    </xf>
    <xf numFmtId="0" fontId="25" fillId="15" borderId="3" xfId="0" applyFont="1" applyFill="1" applyBorder="1" applyAlignment="1">
      <alignment horizontal="left" vertical="center"/>
    </xf>
    <xf numFmtId="49" fontId="25" fillId="15" borderId="35" xfId="0" applyNumberFormat="1" applyFont="1" applyFill="1" applyBorder="1" applyAlignment="1">
      <alignment horizontal="center" vertical="center"/>
    </xf>
    <xf numFmtId="4" fontId="41" fillId="5" borderId="3" xfId="0" applyNumberFormat="1" applyFont="1" applyFill="1" applyBorder="1" applyAlignment="1">
      <alignment horizontal="right" vertical="center"/>
    </xf>
    <xf numFmtId="4" fontId="41" fillId="5" borderId="35" xfId="0" applyNumberFormat="1" applyFont="1" applyFill="1" applyBorder="1" applyAlignment="1">
      <alignment horizontal="right" vertical="center"/>
    </xf>
    <xf numFmtId="0" fontId="25" fillId="0" borderId="26" xfId="0" applyFont="1" applyFill="1" applyBorder="1" applyAlignment="1">
      <alignment vertical="center"/>
    </xf>
    <xf numFmtId="0" fontId="25" fillId="15" borderId="6" xfId="0" applyFont="1" applyFill="1" applyBorder="1" applyAlignment="1">
      <alignment vertical="center"/>
    </xf>
    <xf numFmtId="49" fontId="41" fillId="17" borderId="55" xfId="0" applyNumberFormat="1" applyFont="1" applyFill="1" applyBorder="1" applyAlignment="1">
      <alignment horizontal="center" vertical="center"/>
    </xf>
    <xf numFmtId="0" fontId="41" fillId="0" borderId="56" xfId="0" applyFont="1" applyBorder="1" applyAlignment="1">
      <alignment vertical="center"/>
    </xf>
    <xf numFmtId="49" fontId="41" fillId="17" borderId="56" xfId="0" applyNumberFormat="1" applyFont="1" applyFill="1" applyBorder="1" applyAlignment="1">
      <alignment horizontal="center" vertical="center"/>
    </xf>
    <xf numFmtId="4" fontId="41" fillId="0" borderId="20" xfId="1" applyNumberFormat="1" applyFont="1" applyFill="1" applyBorder="1" applyAlignment="1" applyProtection="1">
      <alignment horizontal="right" vertical="center"/>
      <protection locked="0"/>
    </xf>
    <xf numFmtId="4" fontId="41" fillId="7" borderId="56" xfId="1" applyNumberFormat="1" applyFont="1" applyFill="1" applyBorder="1" applyAlignment="1" applyProtection="1">
      <alignment horizontal="right" vertical="center"/>
      <protection locked="0"/>
    </xf>
    <xf numFmtId="4" fontId="30" fillId="0" borderId="20" xfId="0" applyNumberFormat="1" applyFont="1" applyBorder="1"/>
    <xf numFmtId="0" fontId="30" fillId="7" borderId="0" xfId="0" applyFont="1" applyFill="1"/>
    <xf numFmtId="0" fontId="19" fillId="0" borderId="37" xfId="0" applyFont="1" applyFill="1" applyBorder="1" applyAlignment="1" applyProtection="1">
      <alignment horizontal="center"/>
      <protection locked="0"/>
    </xf>
    <xf numFmtId="0" fontId="46" fillId="0" borderId="6" xfId="0" applyFont="1" applyFill="1" applyBorder="1" applyProtection="1">
      <protection locked="0"/>
    </xf>
    <xf numFmtId="0" fontId="30" fillId="0" borderId="1" xfId="0" applyFont="1" applyFill="1" applyBorder="1" applyAlignment="1" applyProtection="1">
      <alignment horizontal="center"/>
      <protection locked="0"/>
    </xf>
    <xf numFmtId="3" fontId="30" fillId="0" borderId="1" xfId="1" applyNumberFormat="1" applyFont="1" applyFill="1" applyBorder="1" applyAlignment="1" applyProtection="1">
      <alignment horizontal="center"/>
      <protection locked="0"/>
    </xf>
    <xf numFmtId="3" fontId="30" fillId="7" borderId="4" xfId="0" applyNumberFormat="1" applyFont="1" applyFill="1" applyBorder="1" applyAlignment="1">
      <alignment horizontal="right"/>
    </xf>
    <xf numFmtId="4" fontId="30" fillId="7" borderId="1" xfId="0" applyNumberFormat="1" applyFont="1" applyFill="1" applyBorder="1"/>
    <xf numFmtId="0" fontId="46" fillId="0" borderId="1" xfId="0" applyFont="1" applyFill="1" applyBorder="1" applyProtection="1">
      <protection locked="0"/>
    </xf>
    <xf numFmtId="3" fontId="30" fillId="7" borderId="1" xfId="1" applyNumberFormat="1" applyFont="1" applyFill="1" applyBorder="1" applyAlignment="1" applyProtection="1">
      <alignment horizontal="center"/>
      <protection locked="0"/>
    </xf>
    <xf numFmtId="3" fontId="30" fillId="7" borderId="35" xfId="0" applyNumberFormat="1" applyFont="1" applyFill="1" applyBorder="1" applyAlignment="1">
      <alignment horizontal="right"/>
    </xf>
    <xf numFmtId="0" fontId="46" fillId="0" borderId="1" xfId="0" applyFont="1" applyFill="1" applyBorder="1" applyAlignment="1" applyProtection="1">
      <alignment horizontal="left"/>
      <protection locked="0"/>
    </xf>
    <xf numFmtId="4" fontId="30" fillId="7" borderId="35" xfId="0" applyNumberFormat="1" applyFont="1" applyFill="1" applyBorder="1" applyAlignment="1">
      <alignment horizontal="right"/>
    </xf>
    <xf numFmtId="168" fontId="19" fillId="0" borderId="37" xfId="1" applyNumberFormat="1" applyFont="1" applyFill="1" applyBorder="1" applyAlignment="1" applyProtection="1">
      <alignment horizontal="center"/>
      <protection locked="0"/>
    </xf>
    <xf numFmtId="4" fontId="47" fillId="0" borderId="1" xfId="1" applyNumberFormat="1" applyFont="1" applyFill="1" applyBorder="1" applyAlignment="1" applyProtection="1">
      <alignment horizontal="center"/>
      <protection locked="0"/>
    </xf>
    <xf numFmtId="4" fontId="47" fillId="0" borderId="1" xfId="0" applyNumberFormat="1" applyFont="1" applyBorder="1"/>
    <xf numFmtId="4" fontId="47" fillId="7" borderId="35" xfId="0" applyNumberFormat="1" applyFont="1" applyFill="1" applyBorder="1" applyAlignment="1">
      <alignment horizontal="right"/>
    </xf>
    <xf numFmtId="168" fontId="27" fillId="0" borderId="26" xfId="1" applyNumberFormat="1" applyFont="1" applyFill="1" applyBorder="1" applyAlignment="1" applyProtection="1">
      <alignment vertical="center"/>
      <protection locked="0"/>
    </xf>
    <xf numFmtId="0" fontId="48" fillId="0" borderId="26" xfId="0" applyFont="1" applyFill="1" applyBorder="1" applyProtection="1">
      <protection locked="0"/>
    </xf>
    <xf numFmtId="0" fontId="49" fillId="0" borderId="1" xfId="0" applyFont="1" applyFill="1" applyBorder="1" applyAlignment="1" applyProtection="1">
      <alignment horizontal="center"/>
      <protection locked="0"/>
    </xf>
    <xf numFmtId="4" fontId="9" fillId="0" borderId="1" xfId="1" applyNumberFormat="1" applyFont="1" applyFill="1" applyBorder="1" applyAlignment="1" applyProtection="1">
      <protection locked="0"/>
    </xf>
    <xf numFmtId="43" fontId="9" fillId="0" borderId="3" xfId="1" applyFont="1" applyFill="1" applyBorder="1" applyAlignment="1" applyProtection="1">
      <protection locked="0"/>
    </xf>
    <xf numFmtId="3" fontId="9" fillId="0" borderId="3" xfId="0" applyNumberFormat="1" applyFont="1" applyBorder="1" applyAlignment="1"/>
    <xf numFmtId="4" fontId="9" fillId="7" borderId="4" xfId="1" applyNumberFormat="1" applyFont="1" applyFill="1" applyBorder="1" applyAlignment="1" applyProtection="1">
      <protection locked="0"/>
    </xf>
    <xf numFmtId="4" fontId="9" fillId="7" borderId="1" xfId="1" applyNumberFormat="1" applyFont="1" applyFill="1" applyBorder="1" applyAlignment="1" applyProtection="1">
      <protection locked="0"/>
    </xf>
    <xf numFmtId="43" fontId="9" fillId="0" borderId="1" xfId="1" applyFont="1" applyFill="1" applyBorder="1" applyAlignment="1" applyProtection="1">
      <protection locked="0"/>
    </xf>
    <xf numFmtId="3" fontId="9" fillId="0" borderId="1" xfId="0" applyNumberFormat="1" applyFont="1" applyFill="1" applyBorder="1" applyAlignment="1"/>
    <xf numFmtId="0" fontId="48" fillId="0" borderId="26" xfId="0" applyFont="1" applyFill="1" applyBorder="1" applyAlignment="1">
      <alignment horizontal="left" vertical="center" wrapText="1"/>
    </xf>
    <xf numFmtId="0" fontId="48" fillId="0" borderId="26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49" fillId="7" borderId="1" xfId="0" applyFont="1" applyFill="1" applyBorder="1" applyAlignment="1" applyProtection="1">
      <alignment horizontal="center"/>
      <protection locked="0"/>
    </xf>
    <xf numFmtId="3" fontId="9" fillId="0" borderId="1" xfId="1" applyNumberFormat="1" applyFont="1" applyFill="1" applyBorder="1" applyAlignment="1" applyProtection="1">
      <protection locked="0"/>
    </xf>
    <xf numFmtId="168" fontId="27" fillId="0" borderId="0" xfId="1" applyNumberFormat="1" applyFont="1" applyFill="1" applyBorder="1" applyAlignment="1" applyProtection="1">
      <alignment vertical="center"/>
      <protection locked="0"/>
    </xf>
    <xf numFmtId="168" fontId="27" fillId="0" borderId="5" xfId="1" applyNumberFormat="1" applyFont="1" applyFill="1" applyBorder="1" applyAlignment="1" applyProtection="1">
      <alignment horizontal="right" vertical="center"/>
      <protection locked="0"/>
    </xf>
    <xf numFmtId="4" fontId="50" fillId="0" borderId="1" xfId="1" applyNumberFormat="1" applyFont="1" applyFill="1" applyBorder="1" applyAlignment="1" applyProtection="1">
      <protection locked="0"/>
    </xf>
    <xf numFmtId="3" fontId="50" fillId="0" borderId="1" xfId="1" applyNumberFormat="1" applyFont="1" applyFill="1" applyBorder="1" applyAlignment="1" applyProtection="1">
      <protection locked="0"/>
    </xf>
    <xf numFmtId="3" fontId="39" fillId="0" borderId="1" xfId="0" applyNumberFormat="1" applyFont="1" applyFill="1" applyBorder="1" applyAlignment="1"/>
    <xf numFmtId="168" fontId="27" fillId="0" borderId="1" xfId="1" applyNumberFormat="1" applyFont="1" applyFill="1" applyBorder="1" applyAlignment="1" applyProtection="1">
      <alignment horizontal="right" vertical="center"/>
      <protection locked="0"/>
    </xf>
    <xf numFmtId="0" fontId="48" fillId="0" borderId="3" xfId="0" applyFont="1" applyFill="1" applyBorder="1" applyAlignment="1">
      <alignment horizontal="left" vertical="center" wrapText="1"/>
    </xf>
    <xf numFmtId="43" fontId="50" fillId="0" borderId="1" xfId="1" applyFont="1" applyFill="1" applyBorder="1" applyAlignment="1" applyProtection="1">
      <protection locked="0"/>
    </xf>
    <xf numFmtId="3" fontId="38" fillId="0" borderId="1" xfId="0" applyNumberFormat="1" applyFont="1" applyFill="1" applyBorder="1" applyAlignment="1" applyProtection="1">
      <protection locked="0"/>
    </xf>
    <xf numFmtId="168" fontId="25" fillId="0" borderId="37" xfId="1" applyNumberFormat="1" applyFont="1" applyFill="1" applyBorder="1" applyAlignment="1" applyProtection="1">
      <alignment horizontal="right" vertical="center"/>
      <protection locked="0"/>
    </xf>
    <xf numFmtId="0" fontId="46" fillId="0" borderId="6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 applyProtection="1">
      <alignment horizontal="center"/>
      <protection locked="0"/>
    </xf>
    <xf numFmtId="4" fontId="41" fillId="0" borderId="1" xfId="1" applyNumberFormat="1" applyFont="1" applyFill="1" applyBorder="1" applyAlignment="1" applyProtection="1">
      <protection locked="0"/>
    </xf>
    <xf numFmtId="4" fontId="25" fillId="0" borderId="1" xfId="0" applyNumberFormat="1" applyFont="1" applyFill="1" applyBorder="1" applyAlignment="1" applyProtection="1">
      <protection locked="0"/>
    </xf>
    <xf numFmtId="49" fontId="25" fillId="0" borderId="37" xfId="0" applyNumberFormat="1" applyFont="1" applyFill="1" applyBorder="1" applyAlignment="1">
      <alignment horizontal="right" vertical="center"/>
    </xf>
    <xf numFmtId="0" fontId="46" fillId="0" borderId="6" xfId="0" applyFont="1" applyFill="1" applyBorder="1"/>
    <xf numFmtId="4" fontId="41" fillId="0" borderId="1" xfId="0" applyNumberFormat="1" applyFont="1" applyFill="1" applyBorder="1" applyAlignment="1" applyProtection="1">
      <protection locked="0"/>
    </xf>
    <xf numFmtId="4" fontId="41" fillId="7" borderId="4" xfId="1" applyNumberFormat="1" applyFont="1" applyFill="1" applyBorder="1" applyAlignment="1" applyProtection="1">
      <protection locked="0"/>
    </xf>
    <xf numFmtId="4" fontId="41" fillId="7" borderId="1" xfId="1" applyNumberFormat="1" applyFont="1" applyFill="1" applyBorder="1" applyAlignment="1" applyProtection="1">
      <protection locked="0"/>
    </xf>
    <xf numFmtId="0" fontId="19" fillId="15" borderId="37" xfId="0" applyFont="1" applyFill="1" applyBorder="1" applyAlignment="1">
      <alignment horizontal="right" vertical="center"/>
    </xf>
    <xf numFmtId="0" fontId="46" fillId="15" borderId="6" xfId="0" applyFont="1" applyFill="1" applyBorder="1"/>
    <xf numFmtId="0" fontId="19" fillId="15" borderId="1" xfId="0" applyFont="1" applyFill="1" applyBorder="1" applyAlignment="1">
      <alignment vertical="center" wrapText="1"/>
    </xf>
    <xf numFmtId="4" fontId="25" fillId="15" borderId="1" xfId="0" applyNumberFormat="1" applyFont="1" applyFill="1" applyBorder="1" applyAlignment="1"/>
    <xf numFmtId="167" fontId="30" fillId="21" borderId="37" xfId="0" applyNumberFormat="1" applyFont="1" applyFill="1" applyBorder="1" applyAlignment="1">
      <alignment horizontal="center"/>
    </xf>
    <xf numFmtId="0" fontId="46" fillId="21" borderId="6" xfId="0" applyFont="1" applyFill="1" applyBorder="1"/>
    <xf numFmtId="167" fontId="19" fillId="21" borderId="1" xfId="0" applyNumberFormat="1" applyFont="1" applyFill="1" applyBorder="1" applyAlignment="1">
      <alignment horizontal="center"/>
    </xf>
    <xf numFmtId="4" fontId="25" fillId="22" borderId="1" xfId="0" applyNumberFormat="1" applyFont="1" applyFill="1" applyBorder="1"/>
    <xf numFmtId="4" fontId="25" fillId="22" borderId="4" xfId="0" applyNumberFormat="1" applyFont="1" applyFill="1" applyBorder="1" applyAlignment="1"/>
    <xf numFmtId="4" fontId="25" fillId="22" borderId="1" xfId="0" applyNumberFormat="1" applyFont="1" applyFill="1" applyBorder="1" applyAlignment="1"/>
    <xf numFmtId="167" fontId="30" fillId="15" borderId="37" xfId="0" applyNumberFormat="1" applyFont="1" applyFill="1" applyBorder="1" applyAlignment="1" applyProtection="1">
      <alignment horizontal="center"/>
      <protection locked="0"/>
    </xf>
    <xf numFmtId="0" fontId="46" fillId="15" borderId="6" xfId="0" applyFont="1" applyFill="1" applyBorder="1" applyAlignment="1"/>
    <xf numFmtId="167" fontId="30" fillId="15" borderId="1" xfId="0" applyNumberFormat="1" applyFont="1" applyFill="1" applyBorder="1" applyAlignment="1" applyProtection="1">
      <alignment horizontal="center"/>
      <protection locked="0"/>
    </xf>
    <xf numFmtId="4" fontId="25" fillId="15" borderId="1" xfId="1" applyNumberFormat="1" applyFont="1" applyFill="1" applyBorder="1"/>
    <xf numFmtId="4" fontId="25" fillId="15" borderId="1" xfId="1" applyNumberFormat="1" applyFont="1" applyFill="1" applyBorder="1" applyProtection="1">
      <protection locked="0"/>
    </xf>
    <xf numFmtId="4" fontId="25" fillId="5" borderId="4" xfId="1" applyNumberFormat="1" applyFont="1" applyFill="1" applyBorder="1" applyAlignment="1" applyProtection="1">
      <alignment horizontal="right"/>
      <protection locked="0"/>
    </xf>
    <xf numFmtId="4" fontId="25" fillId="5" borderId="1" xfId="1" applyNumberFormat="1" applyFont="1" applyFill="1" applyBorder="1" applyAlignment="1" applyProtection="1">
      <alignment horizontal="right"/>
      <protection locked="0"/>
    </xf>
    <xf numFmtId="0" fontId="46" fillId="0" borderId="6" xfId="0" applyFont="1" applyBorder="1" applyAlignment="1" applyProtection="1">
      <protection locked="0"/>
    </xf>
    <xf numFmtId="4" fontId="25" fillId="0" borderId="1" xfId="1" applyNumberFormat="1" applyFont="1" applyFill="1" applyBorder="1" applyProtection="1">
      <protection locked="0"/>
    </xf>
    <xf numFmtId="4" fontId="25" fillId="0" borderId="1" xfId="1" applyNumberFormat="1" applyFont="1" applyBorder="1" applyProtection="1">
      <protection locked="0"/>
    </xf>
    <xf numFmtId="4" fontId="41" fillId="0" borderId="1" xfId="1" applyNumberFormat="1" applyFont="1" applyBorder="1" applyProtection="1">
      <protection locked="0"/>
    </xf>
    <xf numFmtId="4" fontId="25" fillId="7" borderId="4" xfId="1" applyNumberFormat="1" applyFont="1" applyFill="1" applyBorder="1" applyAlignment="1" applyProtection="1">
      <alignment horizontal="center"/>
      <protection locked="0"/>
    </xf>
    <xf numFmtId="4" fontId="25" fillId="7" borderId="1" xfId="1" applyNumberFormat="1" applyFont="1" applyFill="1" applyBorder="1" applyAlignment="1" applyProtection="1">
      <alignment horizontal="center"/>
      <protection locked="0"/>
    </xf>
    <xf numFmtId="0" fontId="52" fillId="0" borderId="6" xfId="0" applyFont="1" applyBorder="1" applyAlignment="1" applyProtection="1">
      <protection locked="0"/>
    </xf>
    <xf numFmtId="4" fontId="25" fillId="7" borderId="4" xfId="1" applyNumberFormat="1" applyFont="1" applyFill="1" applyBorder="1" applyProtection="1">
      <protection locked="0"/>
    </xf>
    <xf numFmtId="4" fontId="25" fillId="7" borderId="1" xfId="1" applyNumberFormat="1" applyFont="1" applyFill="1" applyBorder="1" applyProtection="1">
      <protection locked="0"/>
    </xf>
    <xf numFmtId="3" fontId="25" fillId="0" borderId="1" xfId="0" applyNumberFormat="1" applyFont="1" applyBorder="1"/>
    <xf numFmtId="3" fontId="25" fillId="7" borderId="1" xfId="0" applyNumberFormat="1" applyFont="1" applyFill="1" applyBorder="1"/>
    <xf numFmtId="3" fontId="25" fillId="0" borderId="1" xfId="1" applyNumberFormat="1" applyFont="1" applyBorder="1" applyProtection="1">
      <protection locked="0"/>
    </xf>
    <xf numFmtId="3" fontId="41" fillId="0" borderId="1" xfId="1" applyNumberFormat="1" applyFont="1" applyBorder="1" applyProtection="1">
      <protection locked="0"/>
    </xf>
    <xf numFmtId="3" fontId="25" fillId="7" borderId="4" xfId="1" applyNumberFormat="1" applyFont="1" applyFill="1" applyBorder="1" applyAlignment="1" applyProtection="1">
      <alignment horizontal="center"/>
      <protection locked="0"/>
    </xf>
    <xf numFmtId="3" fontId="25" fillId="7" borderId="1" xfId="1" applyNumberFormat="1" applyFont="1" applyFill="1" applyBorder="1" applyAlignment="1" applyProtection="1">
      <alignment horizontal="center"/>
      <protection locked="0"/>
    </xf>
    <xf numFmtId="49" fontId="19" fillId="10" borderId="40" xfId="0" quotePrefix="1" applyNumberFormat="1" applyFont="1" applyFill="1" applyBorder="1" applyAlignment="1">
      <alignment horizontal="center" vertical="center"/>
    </xf>
    <xf numFmtId="49" fontId="19" fillId="0" borderId="42" xfId="0" quotePrefix="1" applyNumberFormat="1" applyFont="1" applyFill="1" applyBorder="1" applyAlignment="1">
      <alignment horizontal="center" vertical="center"/>
    </xf>
    <xf numFmtId="0" fontId="19" fillId="15" borderId="35" xfId="0" applyFont="1" applyFill="1" applyBorder="1" applyAlignment="1">
      <alignment vertical="center"/>
    </xf>
    <xf numFmtId="49" fontId="19" fillId="15" borderId="35" xfId="0" quotePrefix="1" applyNumberFormat="1" applyFont="1" applyFill="1" applyBorder="1" applyAlignment="1">
      <alignment horizontal="center" vertical="center"/>
    </xf>
    <xf numFmtId="49" fontId="30" fillId="0" borderId="37" xfId="0" quotePrefix="1" applyNumberFormat="1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49" fontId="30" fillId="0" borderId="4" xfId="0" quotePrefix="1" applyNumberFormat="1" applyFont="1" applyBorder="1" applyAlignment="1">
      <alignment horizontal="center" vertical="center"/>
    </xf>
    <xf numFmtId="4" fontId="41" fillId="3" borderId="4" xfId="1" applyNumberFormat="1" applyFont="1" applyFill="1" applyBorder="1" applyAlignment="1" applyProtection="1">
      <alignment horizontal="right" vertical="center"/>
      <protection locked="0"/>
    </xf>
    <xf numFmtId="4" fontId="41" fillId="3" borderId="1" xfId="1" applyNumberFormat="1" applyFont="1" applyFill="1" applyBorder="1" applyAlignment="1" applyProtection="1">
      <alignment horizontal="right" vertical="center"/>
      <protection locked="0"/>
    </xf>
    <xf numFmtId="49" fontId="30" fillId="0" borderId="38" xfId="0" quotePrefix="1" applyNumberFormat="1" applyFont="1" applyBorder="1" applyAlignment="1">
      <alignment horizontal="center" vertical="center"/>
    </xf>
    <xf numFmtId="0" fontId="30" fillId="0" borderId="8" xfId="0" applyFont="1" applyBorder="1" applyAlignment="1">
      <alignment vertical="center"/>
    </xf>
    <xf numFmtId="49" fontId="30" fillId="0" borderId="8" xfId="0" quotePrefix="1" applyNumberFormat="1" applyFont="1" applyBorder="1" applyAlignment="1">
      <alignment horizontal="center" vertical="center"/>
    </xf>
    <xf numFmtId="49" fontId="19" fillId="0" borderId="37" xfId="0" quotePrefix="1" applyNumberFormat="1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vertical="center"/>
    </xf>
    <xf numFmtId="49" fontId="19" fillId="5" borderId="4" xfId="0" quotePrefix="1" applyNumberFormat="1" applyFont="1" applyFill="1" applyBorder="1" applyAlignment="1">
      <alignment horizontal="center" vertical="center"/>
    </xf>
    <xf numFmtId="4" fontId="25" fillId="5" borderId="1" xfId="0" applyNumberFormat="1" applyFont="1" applyFill="1" applyBorder="1" applyAlignment="1">
      <alignment horizontal="right" vertical="center"/>
    </xf>
    <xf numFmtId="49" fontId="30" fillId="0" borderId="37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 wrapText="1"/>
    </xf>
    <xf numFmtId="4" fontId="41" fillId="0" borderId="1" xfId="1" applyNumberFormat="1" applyFont="1" applyFill="1" applyBorder="1" applyAlignment="1" applyProtection="1">
      <alignment horizontal="right"/>
      <protection locked="0"/>
    </xf>
    <xf numFmtId="4" fontId="41" fillId="3" borderId="4" xfId="1" applyNumberFormat="1" applyFont="1" applyFill="1" applyBorder="1" applyAlignment="1" applyProtection="1">
      <alignment horizontal="right"/>
      <protection locked="0"/>
    </xf>
    <xf numFmtId="4" fontId="41" fillId="20" borderId="4" xfId="1" applyNumberFormat="1" applyFont="1" applyFill="1" applyBorder="1" applyAlignment="1" applyProtection="1">
      <alignment horizontal="right"/>
      <protection locked="0"/>
    </xf>
    <xf numFmtId="4" fontId="41" fillId="3" borderId="1" xfId="1" applyNumberFormat="1" applyFont="1" applyFill="1" applyBorder="1" applyAlignment="1" applyProtection="1">
      <alignment horizontal="right"/>
      <protection locked="0"/>
    </xf>
    <xf numFmtId="49" fontId="19" fillId="0" borderId="37" xfId="0" applyNumberFormat="1" applyFont="1" applyFill="1" applyBorder="1" applyAlignment="1">
      <alignment horizontal="center" vertical="center"/>
    </xf>
    <xf numFmtId="49" fontId="19" fillId="15" borderId="4" xfId="0" applyNumberFormat="1" applyFont="1" applyFill="1" applyBorder="1" applyAlignment="1">
      <alignment horizontal="center" vertical="center"/>
    </xf>
    <xf numFmtId="49" fontId="30" fillId="7" borderId="37" xfId="0" applyNumberFormat="1" applyFont="1" applyFill="1" applyBorder="1" applyAlignment="1">
      <alignment horizontal="center" vertical="center"/>
    </xf>
    <xf numFmtId="0" fontId="30" fillId="7" borderId="4" xfId="0" applyFont="1" applyFill="1" applyBorder="1" applyAlignment="1">
      <alignment vertical="center"/>
    </xf>
    <xf numFmtId="49" fontId="30" fillId="7" borderId="4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30" fillId="7" borderId="26" xfId="0" applyFont="1" applyFill="1" applyBorder="1" applyAlignment="1">
      <alignment vertical="center"/>
    </xf>
    <xf numFmtId="49" fontId="30" fillId="0" borderId="37" xfId="0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vertical="center"/>
    </xf>
    <xf numFmtId="49" fontId="30" fillId="0" borderId="4" xfId="0" applyNumberFormat="1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vertical="center"/>
    </xf>
    <xf numFmtId="49" fontId="19" fillId="5" borderId="4" xfId="0" applyNumberFormat="1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 applyProtection="1">
      <alignment horizontal="center" vertical="center"/>
      <protection locked="0"/>
    </xf>
    <xf numFmtId="0" fontId="19" fillId="5" borderId="4" xfId="0" applyFont="1" applyFill="1" applyBorder="1" applyAlignment="1" applyProtection="1">
      <alignment horizontal="left" vertical="center"/>
      <protection locked="0"/>
    </xf>
    <xf numFmtId="0" fontId="19" fillId="5" borderId="4" xfId="0" applyNumberFormat="1" applyFont="1" applyFill="1" applyBorder="1" applyAlignment="1" applyProtection="1">
      <alignment horizontal="center" vertical="center"/>
      <protection locked="0"/>
    </xf>
    <xf numFmtId="0" fontId="30" fillId="0" borderId="37" xfId="0" applyNumberFormat="1" applyFont="1" applyFill="1" applyBorder="1" applyAlignment="1" applyProtection="1">
      <alignment horizontal="center" vertical="center"/>
      <protection locked="0"/>
    </xf>
    <xf numFmtId="0" fontId="30" fillId="0" borderId="4" xfId="0" applyFont="1" applyFill="1" applyBorder="1" applyAlignment="1" applyProtection="1">
      <alignment horizontal="left" vertical="center"/>
      <protection locked="0"/>
    </xf>
    <xf numFmtId="0" fontId="30" fillId="0" borderId="4" xfId="0" applyNumberFormat="1" applyFont="1" applyFill="1" applyBorder="1" applyAlignment="1" applyProtection="1">
      <alignment horizontal="center" vertical="center"/>
      <protection locked="0"/>
    </xf>
    <xf numFmtId="4" fontId="41" fillId="3" borderId="4" xfId="0" applyNumberFormat="1" applyFont="1" applyFill="1" applyBorder="1" applyAlignment="1">
      <alignment horizontal="right" vertical="center"/>
    </xf>
    <xf numFmtId="4" fontId="41" fillId="3" borderId="1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30" fillId="0" borderId="38" xfId="0" applyNumberFormat="1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vertical="center"/>
    </xf>
    <xf numFmtId="49" fontId="30" fillId="0" borderId="8" xfId="0" applyNumberFormat="1" applyFont="1" applyFill="1" applyBorder="1" applyAlignment="1">
      <alignment horizontal="center" vertical="center"/>
    </xf>
    <xf numFmtId="49" fontId="30" fillId="0" borderId="42" xfId="0" quotePrefix="1" applyNumberFormat="1" applyFont="1" applyBorder="1" applyAlignment="1">
      <alignment horizontal="center" vertical="center"/>
    </xf>
    <xf numFmtId="0" fontId="30" fillId="0" borderId="35" xfId="0" applyFont="1" applyBorder="1" applyAlignment="1">
      <alignment vertical="center"/>
    </xf>
    <xf numFmtId="49" fontId="30" fillId="0" borderId="35" xfId="0" quotePrefix="1" applyNumberFormat="1" applyFont="1" applyBorder="1" applyAlignment="1">
      <alignment horizontal="center" vertical="center"/>
    </xf>
    <xf numFmtId="4" fontId="41" fillId="3" borderId="35" xfId="1" applyNumberFormat="1" applyFont="1" applyFill="1" applyBorder="1" applyAlignment="1" applyProtection="1">
      <alignment horizontal="right" vertical="center"/>
      <protection locked="0"/>
    </xf>
    <xf numFmtId="4" fontId="41" fillId="3" borderId="3" xfId="1" applyNumberFormat="1" applyFont="1" applyFill="1" applyBorder="1" applyAlignment="1" applyProtection="1">
      <alignment horizontal="right" vertical="center"/>
      <protection locked="0"/>
    </xf>
    <xf numFmtId="49" fontId="30" fillId="0" borderId="38" xfId="0" applyNumberFormat="1" applyFont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" fontId="41" fillId="3" borderId="8" xfId="1" applyNumberFormat="1" applyFont="1" applyFill="1" applyBorder="1" applyAlignment="1" applyProtection="1">
      <alignment horizontal="right" vertical="center"/>
      <protection locked="0"/>
    </xf>
    <xf numFmtId="4" fontId="41" fillId="3" borderId="2" xfId="1" applyNumberFormat="1" applyFont="1" applyFill="1" applyBorder="1" applyAlignment="1" applyProtection="1">
      <alignment horizontal="right" vertical="center"/>
      <protection locked="0"/>
    </xf>
    <xf numFmtId="49" fontId="19" fillId="10" borderId="40" xfId="0" applyNumberFormat="1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left" vertical="center"/>
    </xf>
    <xf numFmtId="0" fontId="19" fillId="15" borderId="3" xfId="0" applyFont="1" applyFill="1" applyBorder="1" applyAlignment="1">
      <alignment horizontal="left" vertical="center"/>
    </xf>
    <xf numFmtId="49" fontId="19" fillId="15" borderId="35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vertical="center"/>
    </xf>
    <xf numFmtId="0" fontId="19" fillId="15" borderId="6" xfId="0" applyFont="1" applyFill="1" applyBorder="1" applyAlignment="1">
      <alignment vertical="center"/>
    </xf>
    <xf numFmtId="49" fontId="30" fillId="7" borderId="55" xfId="0" applyNumberFormat="1" applyFont="1" applyFill="1" applyBorder="1" applyAlignment="1">
      <alignment horizontal="center" vertical="center"/>
    </xf>
    <xf numFmtId="0" fontId="30" fillId="7" borderId="56" xfId="0" applyFont="1" applyFill="1" applyBorder="1" applyAlignment="1">
      <alignment vertical="center"/>
    </xf>
    <xf numFmtId="49" fontId="30" fillId="7" borderId="56" xfId="0" applyNumberFormat="1" applyFont="1" applyFill="1" applyBorder="1" applyAlignment="1">
      <alignment horizontal="center" vertical="center"/>
    </xf>
    <xf numFmtId="4" fontId="41" fillId="3" borderId="56" xfId="1" applyNumberFormat="1" applyFont="1" applyFill="1" applyBorder="1" applyAlignment="1" applyProtection="1">
      <alignment horizontal="right" vertical="center"/>
      <protection locked="0"/>
    </xf>
    <xf numFmtId="4" fontId="41" fillId="3" borderId="20" xfId="1" applyNumberFormat="1" applyFont="1" applyFill="1" applyBorder="1" applyAlignment="1" applyProtection="1">
      <alignment horizontal="right" vertical="center"/>
      <protection locked="0"/>
    </xf>
    <xf numFmtId="49" fontId="30" fillId="17" borderId="57" xfId="0" applyNumberFormat="1" applyFont="1" applyFill="1" applyBorder="1" applyAlignment="1">
      <alignment horizontal="center" vertical="center"/>
    </xf>
    <xf numFmtId="0" fontId="30" fillId="0" borderId="29" xfId="0" applyFont="1" applyBorder="1" applyAlignment="1">
      <alignment vertical="center"/>
    </xf>
    <xf numFmtId="49" fontId="30" fillId="17" borderId="29" xfId="0" applyNumberFormat="1" applyFont="1" applyFill="1" applyBorder="1" applyAlignment="1">
      <alignment horizontal="center" vertical="center"/>
    </xf>
    <xf numFmtId="4" fontId="41" fillId="0" borderId="30" xfId="1" applyNumberFormat="1" applyFont="1" applyFill="1" applyBorder="1" applyAlignment="1" applyProtection="1">
      <alignment horizontal="right" vertical="center"/>
      <protection locked="0"/>
    </xf>
    <xf numFmtId="4" fontId="41" fillId="3" borderId="36" xfId="1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/>
    <xf numFmtId="0" fontId="41" fillId="0" borderId="7" xfId="0" applyFont="1" applyBorder="1"/>
    <xf numFmtId="3" fontId="25" fillId="10" borderId="32" xfId="0" applyNumberFormat="1" applyFont="1" applyFill="1" applyBorder="1" applyAlignment="1">
      <alignment horizontal="right" vertical="center"/>
    </xf>
    <xf numFmtId="0" fontId="19" fillId="0" borderId="58" xfId="0" applyFont="1" applyFill="1" applyBorder="1" applyAlignment="1">
      <alignment vertical="center" wrapText="1"/>
    </xf>
    <xf numFmtId="0" fontId="19" fillId="15" borderId="14" xfId="0" applyFont="1" applyFill="1" applyBorder="1" applyAlignment="1">
      <alignment vertical="center" wrapText="1"/>
    </xf>
    <xf numFmtId="49" fontId="19" fillId="15" borderId="3" xfId="0" applyNumberFormat="1" applyFont="1" applyFill="1" applyBorder="1" applyAlignment="1">
      <alignment horizontal="center" vertical="center"/>
    </xf>
    <xf numFmtId="3" fontId="25" fillId="5" borderId="3" xfId="0" applyNumberFormat="1" applyFont="1" applyFill="1" applyBorder="1" applyAlignment="1">
      <alignment horizontal="right" vertical="center"/>
    </xf>
    <xf numFmtId="3" fontId="25" fillId="5" borderId="36" xfId="0" applyNumberFormat="1" applyFont="1" applyFill="1" applyBorder="1" applyAlignment="1">
      <alignment horizontal="right" vertical="center"/>
    </xf>
    <xf numFmtId="49" fontId="30" fillId="0" borderId="42" xfId="0" applyNumberFormat="1" applyFont="1" applyBorder="1" applyAlignment="1">
      <alignment horizontal="center" vertical="center"/>
    </xf>
    <xf numFmtId="0" fontId="30" fillId="7" borderId="35" xfId="0" applyFont="1" applyFill="1" applyBorder="1" applyAlignment="1">
      <alignment vertical="center" wrapText="1"/>
    </xf>
    <xf numFmtId="49" fontId="30" fillId="7" borderId="35" xfId="0" applyNumberFormat="1" applyFont="1" applyFill="1" applyBorder="1" applyAlignment="1">
      <alignment horizontal="center" vertical="center"/>
    </xf>
    <xf numFmtId="3" fontId="41" fillId="7" borderId="1" xfId="1" applyNumberFormat="1" applyFont="1" applyFill="1" applyBorder="1" applyAlignment="1" applyProtection="1">
      <alignment horizontal="right" vertical="center"/>
      <protection locked="0"/>
    </xf>
    <xf numFmtId="3" fontId="41" fillId="0" borderId="1" xfId="1" applyNumberFormat="1" applyFont="1" applyFill="1" applyBorder="1" applyAlignment="1" applyProtection="1">
      <alignment horizontal="right" vertical="center"/>
      <protection locked="0"/>
    </xf>
    <xf numFmtId="3" fontId="41" fillId="3" borderId="28" xfId="1" applyNumberFormat="1" applyFont="1" applyFill="1" applyBorder="1" applyAlignment="1" applyProtection="1">
      <alignment horizontal="right" vertical="center"/>
      <protection locked="0"/>
    </xf>
    <xf numFmtId="0" fontId="30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49" fontId="30" fillId="7" borderId="1" xfId="0" applyNumberFormat="1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vertical="center" wrapText="1"/>
    </xf>
    <xf numFmtId="0" fontId="19" fillId="5" borderId="6" xfId="0" applyFont="1" applyFill="1" applyBorder="1" applyAlignment="1">
      <alignment vertical="center" wrapText="1"/>
    </xf>
    <xf numFmtId="49" fontId="19" fillId="5" borderId="1" xfId="0" applyNumberFormat="1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horizontal="right" vertical="center"/>
    </xf>
    <xf numFmtId="3" fontId="25" fillId="5" borderId="28" xfId="0" applyNumberFormat="1" applyFont="1" applyFill="1" applyBorder="1" applyAlignment="1">
      <alignment horizontal="right" vertical="center"/>
    </xf>
    <xf numFmtId="3" fontId="41" fillId="0" borderId="7" xfId="0" applyNumberFormat="1" applyFont="1" applyBorder="1"/>
    <xf numFmtId="3" fontId="41" fillId="5" borderId="1" xfId="1" applyNumberFormat="1" applyFont="1" applyFill="1" applyBorder="1" applyAlignment="1" applyProtection="1">
      <alignment horizontal="right" vertical="center"/>
      <protection locked="0"/>
    </xf>
    <xf numFmtId="3" fontId="41" fillId="5" borderId="28" xfId="1" applyNumberFormat="1" applyFont="1" applyFill="1" applyBorder="1" applyAlignment="1" applyProtection="1">
      <alignment horizontal="right" vertical="center"/>
      <protection locked="0"/>
    </xf>
    <xf numFmtId="0" fontId="30" fillId="0" borderId="4" xfId="0" applyFont="1" applyBorder="1" applyAlignment="1">
      <alignment vertical="center" wrapText="1"/>
    </xf>
    <xf numFmtId="49" fontId="30" fillId="5" borderId="4" xfId="0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vertical="center" wrapText="1"/>
    </xf>
    <xf numFmtId="3" fontId="41" fillId="0" borderId="2" xfId="1" applyNumberFormat="1" applyFont="1" applyFill="1" applyBorder="1" applyAlignment="1" applyProtection="1">
      <alignment horizontal="right" vertical="center"/>
      <protection locked="0"/>
    </xf>
    <xf numFmtId="0" fontId="30" fillId="18" borderId="49" xfId="0" applyFont="1" applyFill="1" applyBorder="1" applyAlignment="1">
      <alignment vertical="center"/>
    </xf>
    <xf numFmtId="0" fontId="19" fillId="18" borderId="32" xfId="0" applyFont="1" applyFill="1" applyBorder="1" applyAlignment="1">
      <alignment vertical="center"/>
    </xf>
    <xf numFmtId="0" fontId="30" fillId="18" borderId="54" xfId="0" applyFont="1" applyFill="1" applyBorder="1" applyAlignment="1">
      <alignment vertical="center"/>
    </xf>
    <xf numFmtId="3" fontId="25" fillId="18" borderId="32" xfId="0" applyNumberFormat="1" applyFont="1" applyFill="1" applyBorder="1" applyAlignment="1">
      <alignment horizontal="right" vertical="center"/>
    </xf>
    <xf numFmtId="3" fontId="25" fillId="18" borderId="33" xfId="0" applyNumberFormat="1" applyFont="1" applyFill="1" applyBorder="1" applyAlignment="1">
      <alignment horizontal="right" vertical="center"/>
    </xf>
    <xf numFmtId="4" fontId="41" fillId="0" borderId="1" xfId="0" applyNumberFormat="1" applyFont="1" applyBorder="1"/>
    <xf numFmtId="0" fontId="21" fillId="0" borderId="0" xfId="0" applyFont="1"/>
    <xf numFmtId="3" fontId="21" fillId="0" borderId="0" xfId="0" applyNumberFormat="1" applyFont="1"/>
    <xf numFmtId="3" fontId="57" fillId="7" borderId="0" xfId="0" applyNumberFormat="1" applyFont="1" applyFill="1" applyBorder="1"/>
    <xf numFmtId="0" fontId="57" fillId="7" borderId="0" xfId="0" applyFont="1" applyFill="1" applyBorder="1"/>
    <xf numFmtId="0" fontId="57" fillId="0" borderId="0" xfId="0" applyFont="1"/>
    <xf numFmtId="4" fontId="21" fillId="0" borderId="0" xfId="0" applyNumberFormat="1" applyFont="1"/>
    <xf numFmtId="4" fontId="57" fillId="7" borderId="0" xfId="0" applyNumberFormat="1" applyFont="1" applyFill="1" applyBorder="1"/>
    <xf numFmtId="0" fontId="57" fillId="0" borderId="0" xfId="0" applyFont="1" applyBorder="1"/>
    <xf numFmtId="3" fontId="34" fillId="0" borderId="58" xfId="3" applyNumberFormat="1" applyFont="1" applyBorder="1" applyAlignment="1">
      <alignment horizontal="center"/>
    </xf>
    <xf numFmtId="0" fontId="21" fillId="0" borderId="12" xfId="3" applyFont="1" applyBorder="1"/>
    <xf numFmtId="0" fontId="20" fillId="0" borderId="12" xfId="3" applyFont="1" applyBorder="1" applyAlignment="1">
      <alignment horizontal="center"/>
    </xf>
    <xf numFmtId="0" fontId="20" fillId="0" borderId="59" xfId="3" applyFont="1" applyBorder="1" applyAlignment="1">
      <alignment horizontal="left"/>
    </xf>
    <xf numFmtId="0" fontId="20" fillId="0" borderId="53" xfId="3" applyFont="1" applyBorder="1" applyAlignment="1">
      <alignment horizontal="left"/>
    </xf>
    <xf numFmtId="0" fontId="58" fillId="7" borderId="0" xfId="3" applyFont="1" applyFill="1" applyBorder="1" applyAlignment="1">
      <alignment horizontal="left"/>
    </xf>
    <xf numFmtId="0" fontId="60" fillId="2" borderId="1" xfId="4" applyFont="1" applyFill="1" applyBorder="1" applyAlignment="1" applyProtection="1">
      <protection locked="0"/>
    </xf>
    <xf numFmtId="3" fontId="60" fillId="2" borderId="1" xfId="5" applyNumberFormat="1" applyFont="1" applyFill="1" applyBorder="1"/>
    <xf numFmtId="4" fontId="60" fillId="2" borderId="1" xfId="5" applyNumberFormat="1" applyFont="1" applyFill="1" applyBorder="1"/>
    <xf numFmtId="4" fontId="60" fillId="2" borderId="28" xfId="5" applyNumberFormat="1" applyFont="1" applyFill="1" applyBorder="1"/>
    <xf numFmtId="3" fontId="61" fillId="2" borderId="26" xfId="5" applyNumberFormat="1" applyFont="1" applyFill="1" applyBorder="1"/>
    <xf numFmtId="3" fontId="61" fillId="2" borderId="28" xfId="5" applyNumberFormat="1" applyFont="1" applyFill="1" applyBorder="1"/>
    <xf numFmtId="4" fontId="19" fillId="7" borderId="0" xfId="5" applyNumberFormat="1" applyFont="1" applyFill="1" applyBorder="1"/>
    <xf numFmtId="4" fontId="20" fillId="7" borderId="0" xfId="0" applyNumberFormat="1" applyFont="1" applyFill="1" applyBorder="1"/>
    <xf numFmtId="0" fontId="62" fillId="0" borderId="37" xfId="4" applyFont="1" applyBorder="1" applyAlignment="1">
      <alignment horizontal="left"/>
    </xf>
    <xf numFmtId="0" fontId="63" fillId="0" borderId="1" xfId="4" applyFont="1" applyBorder="1" applyAlignment="1">
      <alignment horizontal="left"/>
    </xf>
    <xf numFmtId="0" fontId="62" fillId="0" borderId="1" xfId="4" applyFont="1" applyBorder="1"/>
    <xf numFmtId="0" fontId="62" fillId="0" borderId="1" xfId="4" applyFont="1" applyFill="1" applyBorder="1" applyAlignment="1" applyProtection="1">
      <alignment horizontal="left" indent="1"/>
      <protection locked="0"/>
    </xf>
    <xf numFmtId="3" fontId="62" fillId="0" borderId="1" xfId="5" applyNumberFormat="1" applyFont="1" applyBorder="1"/>
    <xf numFmtId="4" fontId="62" fillId="0" borderId="1" xfId="5" applyNumberFormat="1" applyFont="1" applyBorder="1"/>
    <xf numFmtId="3" fontId="21" fillId="0" borderId="37" xfId="0" applyNumberFormat="1" applyFont="1" applyBorder="1"/>
    <xf numFmtId="3" fontId="21" fillId="0" borderId="28" xfId="0" applyNumberFormat="1" applyFont="1" applyBorder="1"/>
    <xf numFmtId="4" fontId="57" fillId="7" borderId="0" xfId="0" applyNumberFormat="1" applyFont="1" applyFill="1" applyBorder="1" applyAlignment="1"/>
    <xf numFmtId="4" fontId="21" fillId="0" borderId="1" xfId="0" applyNumberFormat="1" applyFont="1" applyBorder="1"/>
    <xf numFmtId="3" fontId="64" fillId="7" borderId="0" xfId="5" applyNumberFormat="1" applyFont="1" applyFill="1" applyBorder="1"/>
    <xf numFmtId="4" fontId="62" fillId="0" borderId="28" xfId="5" applyNumberFormat="1" applyFont="1" applyBorder="1"/>
    <xf numFmtId="4" fontId="20" fillId="7" borderId="0" xfId="0" applyNumberFormat="1" applyFont="1" applyFill="1" applyBorder="1" applyAlignment="1">
      <alignment horizontal="center"/>
    </xf>
    <xf numFmtId="0" fontId="60" fillId="13" borderId="37" xfId="4" applyFont="1" applyFill="1" applyBorder="1" applyAlignment="1">
      <alignment horizontal="left"/>
    </xf>
    <xf numFmtId="0" fontId="60" fillId="13" borderId="1" xfId="4" applyFont="1" applyFill="1" applyBorder="1" applyAlignment="1">
      <alignment horizontal="left"/>
    </xf>
    <xf numFmtId="3" fontId="60" fillId="13" borderId="1" xfId="5" applyNumberFormat="1" applyFont="1" applyFill="1" applyBorder="1"/>
    <xf numFmtId="4" fontId="60" fillId="13" borderId="1" xfId="5" applyNumberFormat="1" applyFont="1" applyFill="1" applyBorder="1"/>
    <xf numFmtId="4" fontId="60" fillId="13" borderId="28" xfId="5" applyNumberFormat="1" applyFont="1" applyFill="1" applyBorder="1"/>
    <xf numFmtId="3" fontId="61" fillId="13" borderId="26" xfId="5" applyNumberFormat="1" applyFont="1" applyFill="1" applyBorder="1"/>
    <xf numFmtId="3" fontId="61" fillId="13" borderId="28" xfId="5" applyNumberFormat="1" applyFont="1" applyFill="1" applyBorder="1"/>
    <xf numFmtId="4" fontId="61" fillId="7" borderId="0" xfId="5" applyNumberFormat="1" applyFont="1" applyFill="1" applyBorder="1"/>
    <xf numFmtId="3" fontId="65" fillId="0" borderId="37" xfId="5" applyNumberFormat="1" applyFont="1" applyBorder="1"/>
    <xf numFmtId="3" fontId="65" fillId="0" borderId="28" xfId="5" applyNumberFormat="1" applyFont="1" applyBorder="1"/>
    <xf numFmtId="4" fontId="19" fillId="7" borderId="0" xfId="5" applyNumberFormat="1" applyFont="1" applyFill="1" applyBorder="1" applyAlignment="1">
      <alignment horizontal="right"/>
    </xf>
    <xf numFmtId="3" fontId="58" fillId="7" borderId="0" xfId="0" applyNumberFormat="1" applyFont="1" applyFill="1" applyBorder="1"/>
    <xf numFmtId="0" fontId="66" fillId="7" borderId="37" xfId="4" applyFont="1" applyFill="1" applyBorder="1" applyAlignment="1">
      <alignment horizontal="left"/>
    </xf>
    <xf numFmtId="0" fontId="67" fillId="7" borderId="1" xfId="4" applyFont="1" applyFill="1" applyBorder="1" applyAlignment="1">
      <alignment horizontal="right"/>
    </xf>
    <xf numFmtId="0" fontId="67" fillId="7" borderId="1" xfId="4" applyFont="1" applyFill="1" applyBorder="1"/>
    <xf numFmtId="3" fontId="67" fillId="7" borderId="1" xfId="5" applyNumberFormat="1" applyFont="1" applyFill="1" applyBorder="1"/>
    <xf numFmtId="4" fontId="67" fillId="7" borderId="1" xfId="5" applyNumberFormat="1" applyFont="1" applyFill="1" applyBorder="1"/>
    <xf numFmtId="4" fontId="67" fillId="7" borderId="28" xfId="5" applyNumberFormat="1" applyFont="1" applyFill="1" applyBorder="1"/>
    <xf numFmtId="3" fontId="68" fillId="7" borderId="37" xfId="5" applyNumberFormat="1" applyFont="1" applyFill="1" applyBorder="1"/>
    <xf numFmtId="3" fontId="68" fillId="7" borderId="28" xfId="5" applyNumberFormat="1" applyFont="1" applyFill="1" applyBorder="1"/>
    <xf numFmtId="0" fontId="63" fillId="0" borderId="1" xfId="4" applyFont="1" applyBorder="1" applyAlignment="1">
      <alignment horizontal="right"/>
    </xf>
    <xf numFmtId="3" fontId="61" fillId="13" borderId="37" xfId="5" applyNumberFormat="1" applyFont="1" applyFill="1" applyBorder="1"/>
    <xf numFmtId="4" fontId="20" fillId="7" borderId="0" xfId="0" applyNumberFormat="1" applyFont="1" applyFill="1" applyBorder="1" applyAlignment="1"/>
    <xf numFmtId="0" fontId="63" fillId="0" borderId="1" xfId="4" applyFont="1" applyBorder="1" applyAlignment="1">
      <alignment horizontal="center"/>
    </xf>
    <xf numFmtId="4" fontId="21" fillId="7" borderId="28" xfId="5" applyNumberFormat="1" applyFont="1" applyFill="1" applyBorder="1"/>
    <xf numFmtId="3" fontId="21" fillId="7" borderId="26" xfId="5" applyNumberFormat="1" applyFont="1" applyFill="1" applyBorder="1"/>
    <xf numFmtId="3" fontId="21" fillId="7" borderId="28" xfId="5" applyNumberFormat="1" applyFont="1" applyFill="1" applyBorder="1"/>
    <xf numFmtId="3" fontId="30" fillId="7" borderId="37" xfId="5" applyNumberFormat="1" applyFont="1" applyFill="1" applyBorder="1"/>
    <xf numFmtId="3" fontId="30" fillId="7" borderId="28" xfId="5" applyNumberFormat="1" applyFont="1" applyFill="1" applyBorder="1"/>
    <xf numFmtId="4" fontId="60" fillId="7" borderId="28" xfId="5" applyNumberFormat="1" applyFont="1" applyFill="1" applyBorder="1"/>
    <xf numFmtId="3" fontId="61" fillId="7" borderId="37" xfId="5" applyNumberFormat="1" applyFont="1" applyFill="1" applyBorder="1"/>
    <xf numFmtId="3" fontId="61" fillId="7" borderId="28" xfId="5" applyNumberFormat="1" applyFont="1" applyFill="1" applyBorder="1"/>
    <xf numFmtId="0" fontId="69" fillId="13" borderId="37" xfId="4" applyFont="1" applyFill="1" applyBorder="1" applyAlignment="1">
      <alignment horizontal="left"/>
    </xf>
    <xf numFmtId="0" fontId="62" fillId="23" borderId="37" xfId="4" applyFont="1" applyFill="1" applyBorder="1" applyAlignment="1">
      <alignment horizontal="left"/>
    </xf>
    <xf numFmtId="0" fontId="63" fillId="23" borderId="1" xfId="4" applyFont="1" applyFill="1" applyBorder="1" applyAlignment="1">
      <alignment horizontal="right"/>
    </xf>
    <xf numFmtId="0" fontId="63" fillId="23" borderId="1" xfId="4" applyFont="1" applyFill="1" applyBorder="1"/>
    <xf numFmtId="3" fontId="63" fillId="23" borderId="1" xfId="5" applyNumberFormat="1" applyFont="1" applyFill="1" applyBorder="1"/>
    <xf numFmtId="4" fontId="63" fillId="23" borderId="1" xfId="5" applyNumberFormat="1" applyFont="1" applyFill="1" applyBorder="1"/>
    <xf numFmtId="4" fontId="20" fillId="23" borderId="28" xfId="5" applyNumberFormat="1" applyFont="1" applyFill="1" applyBorder="1"/>
    <xf numFmtId="3" fontId="19" fillId="23" borderId="37" xfId="5" applyNumberFormat="1" applyFont="1" applyFill="1" applyBorder="1"/>
    <xf numFmtId="3" fontId="19" fillId="23" borderId="28" xfId="5" applyNumberFormat="1" applyFont="1" applyFill="1" applyBorder="1"/>
    <xf numFmtId="3" fontId="70" fillId="7" borderId="0" xfId="5" applyNumberFormat="1" applyFont="1" applyFill="1" applyBorder="1"/>
    <xf numFmtId="4" fontId="57" fillId="0" borderId="0" xfId="0" applyNumberFormat="1" applyFont="1" applyBorder="1"/>
    <xf numFmtId="0" fontId="63" fillId="23" borderId="1" xfId="4" applyFont="1" applyFill="1" applyBorder="1" applyAlignment="1" applyProtection="1">
      <alignment horizontal="left"/>
      <protection locked="0"/>
    </xf>
    <xf numFmtId="4" fontId="63" fillId="23" borderId="28" xfId="5" applyNumberFormat="1" applyFont="1" applyFill="1" applyBorder="1"/>
    <xf numFmtId="3" fontId="71" fillId="23" borderId="37" xfId="5" applyNumberFormat="1" applyFont="1" applyFill="1" applyBorder="1"/>
    <xf numFmtId="3" fontId="71" fillId="23" borderId="28" xfId="5" applyNumberFormat="1" applyFont="1" applyFill="1" applyBorder="1"/>
    <xf numFmtId="4" fontId="62" fillId="7" borderId="28" xfId="5" applyNumberFormat="1" applyFont="1" applyFill="1" applyBorder="1"/>
    <xf numFmtId="3" fontId="65" fillId="7" borderId="37" xfId="5" applyNumberFormat="1" applyFont="1" applyFill="1" applyBorder="1"/>
    <xf numFmtId="3" fontId="65" fillId="7" borderId="28" xfId="5" applyNumberFormat="1" applyFont="1" applyFill="1" applyBorder="1"/>
    <xf numFmtId="3" fontId="71" fillId="7" borderId="37" xfId="5" applyNumberFormat="1" applyFont="1" applyFill="1" applyBorder="1"/>
    <xf numFmtId="3" fontId="71" fillId="7" borderId="28" xfId="5" applyNumberFormat="1" applyFont="1" applyFill="1" applyBorder="1"/>
    <xf numFmtId="0" fontId="69" fillId="20" borderId="37" xfId="4" applyFont="1" applyFill="1" applyBorder="1" applyAlignment="1">
      <alignment horizontal="left"/>
    </xf>
    <xf numFmtId="0" fontId="20" fillId="20" borderId="1" xfId="4" applyFont="1" applyFill="1" applyBorder="1" applyAlignment="1">
      <alignment horizontal="right"/>
    </xf>
    <xf numFmtId="0" fontId="34" fillId="20" borderId="1" xfId="4" applyFont="1" applyFill="1" applyBorder="1"/>
    <xf numFmtId="3" fontId="20" fillId="20" borderId="1" xfId="5" applyNumberFormat="1" applyFont="1" applyFill="1" applyBorder="1"/>
    <xf numFmtId="4" fontId="20" fillId="20" borderId="1" xfId="5" applyNumberFormat="1" applyFont="1" applyFill="1" applyBorder="1"/>
    <xf numFmtId="3" fontId="71" fillId="24" borderId="37" xfId="5" applyNumberFormat="1" applyFont="1" applyFill="1" applyBorder="1"/>
    <xf numFmtId="3" fontId="21" fillId="0" borderId="1" xfId="5" applyNumberFormat="1" applyFont="1" applyFill="1" applyBorder="1"/>
    <xf numFmtId="4" fontId="21" fillId="0" borderId="1" xfId="5" applyNumberFormat="1" applyFont="1" applyFill="1" applyBorder="1"/>
    <xf numFmtId="4" fontId="21" fillId="0" borderId="28" xfId="5" applyNumberFormat="1" applyFont="1" applyFill="1" applyBorder="1"/>
    <xf numFmtId="0" fontId="62" fillId="25" borderId="37" xfId="4" applyFont="1" applyFill="1" applyBorder="1" applyAlignment="1">
      <alignment horizontal="left"/>
    </xf>
    <xf numFmtId="0" fontId="63" fillId="25" borderId="1" xfId="4" applyFont="1" applyFill="1" applyBorder="1" applyAlignment="1">
      <alignment horizontal="left"/>
    </xf>
    <xf numFmtId="0" fontId="62" fillId="25" borderId="1" xfId="4" applyFont="1" applyFill="1" applyBorder="1"/>
    <xf numFmtId="0" fontId="62" fillId="25" borderId="1" xfId="4" applyFont="1" applyFill="1" applyBorder="1" applyAlignment="1" applyProtection="1">
      <alignment horizontal="left" indent="1"/>
      <protection locked="0"/>
    </xf>
    <xf numFmtId="3" fontId="21" fillId="25" borderId="1" xfId="5" applyNumberFormat="1" applyFont="1" applyFill="1" applyBorder="1"/>
    <xf numFmtId="4" fontId="21" fillId="25" borderId="1" xfId="5" applyNumberFormat="1" applyFont="1" applyFill="1" applyBorder="1"/>
    <xf numFmtId="4" fontId="63" fillId="7" borderId="28" xfId="5" applyNumberFormat="1" applyFont="1" applyFill="1" applyBorder="1"/>
    <xf numFmtId="0" fontId="62" fillId="26" borderId="37" xfId="4" applyFont="1" applyFill="1" applyBorder="1" applyAlignment="1">
      <alignment horizontal="left"/>
    </xf>
    <xf numFmtId="0" fontId="63" fillId="26" borderId="1" xfId="4" applyFont="1" applyFill="1" applyBorder="1" applyAlignment="1">
      <alignment horizontal="right"/>
    </xf>
    <xf numFmtId="0" fontId="63" fillId="26" borderId="1" xfId="4" applyFont="1" applyFill="1" applyBorder="1"/>
    <xf numFmtId="3" fontId="63" fillId="26" borderId="1" xfId="5" applyNumberFormat="1" applyFont="1" applyFill="1" applyBorder="1"/>
    <xf numFmtId="4" fontId="63" fillId="26" borderId="1" xfId="5" applyNumberFormat="1" applyFont="1" applyFill="1" applyBorder="1"/>
    <xf numFmtId="4" fontId="63" fillId="26" borderId="28" xfId="5" applyNumberFormat="1" applyFont="1" applyFill="1" applyBorder="1"/>
    <xf numFmtId="0" fontId="21" fillId="8" borderId="37" xfId="4" applyFont="1" applyFill="1" applyBorder="1" applyAlignment="1">
      <alignment horizontal="left"/>
    </xf>
    <xf numFmtId="0" fontId="20" fillId="8" borderId="1" xfId="4" applyFont="1" applyFill="1" applyBorder="1" applyAlignment="1">
      <alignment horizontal="left"/>
    </xf>
    <xf numFmtId="0" fontId="21" fillId="8" borderId="4" xfId="4" applyFont="1" applyFill="1" applyBorder="1"/>
    <xf numFmtId="0" fontId="21" fillId="8" borderId="5" xfId="4" applyFont="1" applyFill="1" applyBorder="1"/>
    <xf numFmtId="0" fontId="21" fillId="8" borderId="6" xfId="4" applyFont="1" applyFill="1" applyBorder="1" applyAlignment="1" applyProtection="1">
      <alignment horizontal="left" indent="1"/>
      <protection locked="0"/>
    </xf>
    <xf numFmtId="3" fontId="21" fillId="8" borderId="1" xfId="5" applyNumberFormat="1" applyFont="1" applyFill="1" applyBorder="1"/>
    <xf numFmtId="4" fontId="21" fillId="8" borderId="1" xfId="5" applyNumberFormat="1" applyFont="1" applyFill="1" applyBorder="1"/>
    <xf numFmtId="0" fontId="62" fillId="0" borderId="4" xfId="4" applyFont="1" applyBorder="1"/>
    <xf numFmtId="0" fontId="62" fillId="0" borderId="5" xfId="4" applyFont="1" applyBorder="1"/>
    <xf numFmtId="3" fontId="72" fillId="7" borderId="0" xfId="5" applyNumberFormat="1" applyFont="1" applyFill="1" applyBorder="1"/>
    <xf numFmtId="0" fontId="69" fillId="23" borderId="37" xfId="4" applyFont="1" applyFill="1" applyBorder="1" applyAlignment="1">
      <alignment horizontal="left"/>
    </xf>
    <xf numFmtId="0" fontId="34" fillId="23" borderId="1" xfId="4" applyFont="1" applyFill="1" applyBorder="1" applyAlignment="1">
      <alignment horizontal="right"/>
    </xf>
    <xf numFmtId="0" fontId="34" fillId="23" borderId="1" xfId="4" applyFont="1" applyFill="1" applyBorder="1"/>
    <xf numFmtId="3" fontId="20" fillId="24" borderId="1" xfId="5" applyNumberFormat="1" applyFont="1" applyFill="1" applyBorder="1"/>
    <xf numFmtId="4" fontId="20" fillId="24" borderId="1" xfId="5" applyNumberFormat="1" applyFont="1" applyFill="1" applyBorder="1"/>
    <xf numFmtId="3" fontId="21" fillId="0" borderId="1" xfId="5" applyNumberFormat="1" applyFont="1" applyBorder="1"/>
    <xf numFmtId="4" fontId="21" fillId="0" borderId="1" xfId="5" applyNumberFormat="1" applyFont="1" applyBorder="1"/>
    <xf numFmtId="4" fontId="21" fillId="0" borderId="28" xfId="5" applyNumberFormat="1" applyFont="1" applyBorder="1"/>
    <xf numFmtId="3" fontId="30" fillId="0" borderId="37" xfId="5" applyNumberFormat="1" applyFont="1" applyBorder="1"/>
    <xf numFmtId="3" fontId="73" fillId="7" borderId="0" xfId="5" applyNumberFormat="1" applyFont="1" applyFill="1" applyBorder="1"/>
    <xf numFmtId="3" fontId="30" fillId="0" borderId="28" xfId="5" applyNumberFormat="1" applyFont="1" applyBorder="1"/>
    <xf numFmtId="3" fontId="74" fillId="7" borderId="0" xfId="5" applyNumberFormat="1" applyFont="1" applyFill="1" applyBorder="1"/>
    <xf numFmtId="3" fontId="62" fillId="7" borderId="1" xfId="5" applyNumberFormat="1" applyFont="1" applyFill="1" applyBorder="1"/>
    <xf numFmtId="0" fontId="60" fillId="13" borderId="1" xfId="4" applyFont="1" applyFill="1" applyBorder="1" applyAlignment="1">
      <alignment horizontal="right"/>
    </xf>
    <xf numFmtId="0" fontId="60" fillId="13" borderId="1" xfId="4" applyFont="1" applyFill="1" applyBorder="1"/>
    <xf numFmtId="0" fontId="62" fillId="20" borderId="37" xfId="4" applyFont="1" applyFill="1" applyBorder="1" applyAlignment="1">
      <alignment horizontal="left"/>
    </xf>
    <xf numFmtId="0" fontId="63" fillId="20" borderId="1" xfId="4" applyFont="1" applyFill="1" applyBorder="1" applyAlignment="1">
      <alignment horizontal="left"/>
    </xf>
    <xf numFmtId="0" fontId="62" fillId="20" borderId="4" xfId="4" applyFont="1" applyFill="1" applyBorder="1"/>
    <xf numFmtId="3" fontId="62" fillId="20" borderId="1" xfId="5" applyNumberFormat="1" applyFont="1" applyFill="1" applyBorder="1"/>
    <xf numFmtId="4" fontId="62" fillId="20" borderId="1" xfId="5" applyNumberFormat="1" applyFont="1" applyFill="1" applyBorder="1"/>
    <xf numFmtId="4" fontId="63" fillId="20" borderId="28" xfId="5" applyNumberFormat="1" applyFont="1" applyFill="1" applyBorder="1"/>
    <xf numFmtId="0" fontId="62" fillId="0" borderId="6" xfId="4" applyFont="1" applyFill="1" applyBorder="1" applyAlignment="1" applyProtection="1">
      <alignment horizontal="left" indent="1"/>
      <protection locked="0"/>
    </xf>
    <xf numFmtId="3" fontId="25" fillId="7" borderId="0" xfId="5" applyNumberFormat="1" applyFont="1" applyFill="1" applyBorder="1"/>
    <xf numFmtId="4" fontId="25" fillId="7" borderId="0" xfId="5" applyNumberFormat="1" applyFont="1" applyFill="1" applyBorder="1"/>
    <xf numFmtId="4" fontId="27" fillId="7" borderId="0" xfId="0" applyNumberFormat="1" applyFont="1" applyFill="1" applyBorder="1"/>
    <xf numFmtId="170" fontId="27" fillId="4" borderId="0" xfId="0" applyNumberFormat="1" applyFont="1" applyFill="1" applyBorder="1"/>
    <xf numFmtId="0" fontId="63" fillId="0" borderId="1" xfId="4" applyFont="1" applyFill="1" applyBorder="1" applyAlignment="1" applyProtection="1">
      <alignment horizontal="left" indent="1"/>
      <protection locked="0"/>
    </xf>
    <xf numFmtId="4" fontId="27" fillId="7" borderId="0" xfId="0" applyNumberFormat="1" applyFont="1" applyFill="1" applyBorder="1" applyAlignment="1">
      <alignment horizontal="left"/>
    </xf>
    <xf numFmtId="170" fontId="27" fillId="7" borderId="0" xfId="0" applyNumberFormat="1" applyFont="1" applyFill="1" applyBorder="1"/>
    <xf numFmtId="3" fontId="57" fillId="0" borderId="0" xfId="0" applyNumberFormat="1" applyFont="1" applyBorder="1"/>
    <xf numFmtId="4" fontId="62" fillId="7" borderId="1" xfId="5" applyNumberFormat="1" applyFont="1" applyFill="1" applyBorder="1"/>
    <xf numFmtId="0" fontId="62" fillId="0" borderId="55" xfId="4" applyFont="1" applyBorder="1" applyAlignment="1">
      <alignment horizontal="left"/>
    </xf>
    <xf numFmtId="0" fontId="63" fillId="0" borderId="20" xfId="4" applyFont="1" applyBorder="1" applyAlignment="1">
      <alignment horizontal="left"/>
    </xf>
    <xf numFmtId="0" fontId="62" fillId="0" borderId="20" xfId="4" applyFont="1" applyBorder="1"/>
    <xf numFmtId="0" fontId="62" fillId="0" borderId="20" xfId="4" applyFont="1" applyFill="1" applyBorder="1" applyAlignment="1" applyProtection="1">
      <alignment horizontal="left" indent="1"/>
      <protection locked="0"/>
    </xf>
    <xf numFmtId="3" fontId="62" fillId="0" borderId="20" xfId="5" applyNumberFormat="1" applyFont="1" applyBorder="1"/>
    <xf numFmtId="4" fontId="62" fillId="0" borderId="20" xfId="5" applyNumberFormat="1" applyFont="1" applyBorder="1"/>
    <xf numFmtId="4" fontId="62" fillId="17" borderId="20" xfId="5" applyNumberFormat="1" applyFont="1" applyFill="1" applyBorder="1"/>
    <xf numFmtId="4" fontId="63" fillId="7" borderId="50" xfId="5" applyNumberFormat="1" applyFont="1" applyFill="1" applyBorder="1"/>
    <xf numFmtId="3" fontId="71" fillId="7" borderId="55" xfId="5" applyNumberFormat="1" applyFont="1" applyFill="1" applyBorder="1"/>
    <xf numFmtId="3" fontId="71" fillId="7" borderId="50" xfId="5" applyNumberFormat="1" applyFont="1" applyFill="1" applyBorder="1"/>
    <xf numFmtId="3" fontId="57" fillId="0" borderId="0" xfId="0" applyNumberFormat="1" applyFont="1"/>
    <xf numFmtId="4" fontId="58" fillId="7" borderId="0" xfId="0" applyNumberFormat="1" applyFont="1" applyFill="1" applyBorder="1"/>
    <xf numFmtId="4" fontId="58" fillId="7" borderId="0" xfId="0" applyNumberFormat="1" applyFont="1" applyFill="1"/>
    <xf numFmtId="4" fontId="57" fillId="0" borderId="0" xfId="0" applyNumberFormat="1" applyFont="1"/>
    <xf numFmtId="0" fontId="27" fillId="0" borderId="0" xfId="0" applyFont="1" applyAlignment="1"/>
    <xf numFmtId="0" fontId="20" fillId="0" borderId="0" xfId="0" applyFont="1" applyAlignment="1"/>
    <xf numFmtId="3" fontId="21" fillId="0" borderId="0" xfId="0" applyNumberFormat="1" applyFont="1" applyAlignment="1">
      <alignment horizontal="center"/>
    </xf>
    <xf numFmtId="0" fontId="28" fillId="0" borderId="0" xfId="0" applyFont="1"/>
    <xf numFmtId="0" fontId="75" fillId="0" borderId="51" xfId="0" applyFont="1" applyBorder="1" applyAlignment="1"/>
    <xf numFmtId="4" fontId="0" fillId="0" borderId="0" xfId="0" applyNumberFormat="1"/>
    <xf numFmtId="0" fontId="0" fillId="7" borderId="0" xfId="0" applyFill="1"/>
    <xf numFmtId="0" fontId="29" fillId="0" borderId="0" xfId="0" applyFont="1"/>
    <xf numFmtId="0" fontId="0" fillId="27" borderId="0" xfId="0" applyFill="1"/>
    <xf numFmtId="0" fontId="63" fillId="20" borderId="1" xfId="4" applyFont="1" applyFill="1" applyBorder="1" applyAlignment="1">
      <alignment horizontal="right"/>
    </xf>
    <xf numFmtId="0" fontId="63" fillId="20" borderId="1" xfId="4" applyFont="1" applyFill="1" applyBorder="1"/>
    <xf numFmtId="3" fontId="63" fillId="20" borderId="1" xfId="5" applyNumberFormat="1" applyFont="1" applyFill="1" applyBorder="1"/>
    <xf numFmtId="4" fontId="63" fillId="20" borderId="1" xfId="5" applyNumberFormat="1" applyFont="1" applyFill="1" applyBorder="1"/>
    <xf numFmtId="0" fontId="62" fillId="25" borderId="4" xfId="4" applyFont="1" applyFill="1" applyBorder="1"/>
    <xf numFmtId="0" fontId="62" fillId="25" borderId="5" xfId="4" applyFont="1" applyFill="1" applyBorder="1"/>
    <xf numFmtId="0" fontId="62" fillId="25" borderId="6" xfId="4" applyFont="1" applyFill="1" applyBorder="1" applyAlignment="1" applyProtection="1">
      <alignment horizontal="left" indent="1"/>
      <protection locked="0"/>
    </xf>
    <xf numFmtId="3" fontId="62" fillId="25" borderId="1" xfId="5" applyNumberFormat="1" applyFont="1" applyFill="1" applyBorder="1"/>
    <xf numFmtId="4" fontId="62" fillId="25" borderId="1" xfId="5" applyNumberFormat="1" applyFont="1" applyFill="1" applyBorder="1"/>
    <xf numFmtId="3" fontId="0" fillId="0" borderId="0" xfId="0" applyNumberFormat="1"/>
    <xf numFmtId="0" fontId="21" fillId="0" borderId="0" xfId="0" applyFont="1" applyAlignment="1"/>
    <xf numFmtId="0" fontId="48" fillId="0" borderId="0" xfId="0" applyFont="1"/>
    <xf numFmtId="4" fontId="48" fillId="0" borderId="0" xfId="0" applyNumberFormat="1" applyFont="1"/>
    <xf numFmtId="4" fontId="0" fillId="7" borderId="0" xfId="0" applyNumberFormat="1" applyFill="1"/>
    <xf numFmtId="4" fontId="29" fillId="7" borderId="0" xfId="0" applyNumberFormat="1" applyFont="1" applyFill="1"/>
    <xf numFmtId="4" fontId="20" fillId="7" borderId="0" xfId="0" applyNumberFormat="1" applyFont="1" applyFill="1"/>
    <xf numFmtId="3" fontId="0" fillId="7" borderId="0" xfId="0" applyNumberFormat="1" applyFill="1"/>
    <xf numFmtId="4" fontId="0" fillId="5" borderId="0" xfId="0" applyNumberFormat="1" applyFill="1"/>
    <xf numFmtId="0" fontId="20" fillId="0" borderId="15" xfId="3" applyFont="1" applyBorder="1" applyAlignment="1">
      <alignment horizontal="left"/>
    </xf>
    <xf numFmtId="4" fontId="60" fillId="2" borderId="4" xfId="5" applyNumberFormat="1" applyFont="1" applyFill="1" applyBorder="1"/>
    <xf numFmtId="4" fontId="62" fillId="0" borderId="4" xfId="5" applyNumberFormat="1" applyFont="1" applyBorder="1"/>
    <xf numFmtId="4" fontId="60" fillId="13" borderId="4" xfId="5" applyNumberFormat="1" applyFont="1" applyFill="1" applyBorder="1"/>
    <xf numFmtId="4" fontId="67" fillId="7" borderId="4" xfId="5" applyNumberFormat="1" applyFont="1" applyFill="1" applyBorder="1"/>
    <xf numFmtId="4" fontId="21" fillId="7" borderId="4" xfId="5" applyNumberFormat="1" applyFont="1" applyFill="1" applyBorder="1"/>
    <xf numFmtId="4" fontId="60" fillId="7" borderId="4" xfId="5" applyNumberFormat="1" applyFont="1" applyFill="1" applyBorder="1"/>
    <xf numFmtId="4" fontId="20" fillId="23" borderId="4" xfId="5" applyNumberFormat="1" applyFont="1" applyFill="1" applyBorder="1"/>
    <xf numFmtId="4" fontId="63" fillId="23" borderId="4" xfId="5" applyNumberFormat="1" applyFont="1" applyFill="1" applyBorder="1"/>
    <xf numFmtId="4" fontId="62" fillId="7" borderId="4" xfId="5" applyNumberFormat="1" applyFont="1" applyFill="1" applyBorder="1"/>
    <xf numFmtId="4" fontId="20" fillId="20" borderId="4" xfId="5" applyNumberFormat="1" applyFont="1" applyFill="1" applyBorder="1"/>
    <xf numFmtId="4" fontId="21" fillId="0" borderId="4" xfId="5" applyNumberFormat="1" applyFont="1" applyFill="1" applyBorder="1"/>
    <xf numFmtId="4" fontId="21" fillId="25" borderId="4" xfId="5" applyNumberFormat="1" applyFont="1" applyFill="1" applyBorder="1"/>
    <xf numFmtId="4" fontId="63" fillId="7" borderId="4" xfId="5" applyNumberFormat="1" applyFont="1" applyFill="1" applyBorder="1"/>
    <xf numFmtId="4" fontId="63" fillId="20" borderId="4" xfId="5" applyNumberFormat="1" applyFont="1" applyFill="1" applyBorder="1"/>
    <xf numFmtId="4" fontId="62" fillId="25" borderId="4" xfId="5" applyNumberFormat="1" applyFont="1" applyFill="1" applyBorder="1"/>
    <xf numFmtId="4" fontId="21" fillId="0" borderId="4" xfId="5" applyNumberFormat="1" applyFont="1" applyBorder="1"/>
    <xf numFmtId="4" fontId="0" fillId="0" borderId="0" xfId="0" applyNumberFormat="1" applyBorder="1"/>
    <xf numFmtId="4" fontId="0" fillId="7" borderId="0" xfId="0" applyNumberFormat="1" applyFill="1" applyBorder="1"/>
    <xf numFmtId="3" fontId="0" fillId="7" borderId="0" xfId="0" applyNumberFormat="1" applyFill="1" applyBorder="1"/>
    <xf numFmtId="4" fontId="29" fillId="7" borderId="0" xfId="0" applyNumberFormat="1" applyFont="1" applyFill="1" applyBorder="1"/>
    <xf numFmtId="0" fontId="3" fillId="7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20" fillId="10" borderId="40" xfId="0" applyFont="1" applyFill="1" applyBorder="1" applyAlignment="1">
      <alignment horizontal="left" vertical="center"/>
    </xf>
    <xf numFmtId="0" fontId="20" fillId="10" borderId="41" xfId="0" applyFont="1" applyFill="1" applyBorder="1" applyAlignment="1">
      <alignment horizontal="left" vertical="center"/>
    </xf>
    <xf numFmtId="0" fontId="27" fillId="10" borderId="44" xfId="0" applyFont="1" applyFill="1" applyBorder="1" applyAlignment="1">
      <alignment horizontal="left" vertical="center" wrapText="1"/>
    </xf>
    <xf numFmtId="0" fontId="27" fillId="10" borderId="45" xfId="0" applyFont="1" applyFill="1" applyBorder="1" applyAlignment="1">
      <alignment horizontal="left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20" xfId="0" applyFont="1" applyFill="1" applyBorder="1" applyAlignment="1">
      <alignment horizontal="center" vertical="center" wrapText="1"/>
    </xf>
    <xf numFmtId="0" fontId="25" fillId="11" borderId="13" xfId="0" applyFont="1" applyFill="1" applyBorder="1" applyAlignment="1">
      <alignment horizontal="center" vertical="center" wrapText="1"/>
    </xf>
    <xf numFmtId="0" fontId="25" fillId="11" borderId="21" xfId="0" applyFont="1" applyFill="1" applyBorder="1" applyAlignment="1">
      <alignment horizontal="center" vertical="center" wrapText="1"/>
    </xf>
    <xf numFmtId="0" fontId="20" fillId="11" borderId="16" xfId="0" applyFont="1" applyFill="1" applyBorder="1" applyAlignment="1">
      <alignment horizontal="center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left" vertical="center"/>
    </xf>
    <xf numFmtId="0" fontId="27" fillId="10" borderId="41" xfId="0" applyFont="1" applyFill="1" applyBorder="1" applyAlignment="1">
      <alignment horizontal="left" vertical="center"/>
    </xf>
    <xf numFmtId="0" fontId="19" fillId="7" borderId="5" xfId="0" applyFont="1" applyFill="1" applyBorder="1" applyAlignment="1">
      <alignment horizontal="center"/>
    </xf>
    <xf numFmtId="0" fontId="23" fillId="9" borderId="5" xfId="0" applyFont="1" applyFill="1" applyBorder="1" applyAlignment="1">
      <alignment horizontal="center"/>
    </xf>
    <xf numFmtId="0" fontId="20" fillId="11" borderId="9" xfId="0" applyFont="1" applyFill="1" applyBorder="1" applyAlignment="1">
      <alignment horizontal="center" vertical="center" textRotation="45"/>
    </xf>
    <xf numFmtId="0" fontId="20" fillId="11" borderId="17" xfId="0" applyFont="1" applyFill="1" applyBorder="1" applyAlignment="1">
      <alignment horizontal="center" vertical="center" textRotation="45"/>
    </xf>
    <xf numFmtId="0" fontId="20" fillId="11" borderId="10" xfId="0" applyFont="1" applyFill="1" applyBorder="1" applyAlignment="1" applyProtection="1">
      <alignment horizontal="center" vertical="center"/>
      <protection locked="0"/>
    </xf>
    <xf numFmtId="0" fontId="20" fillId="11" borderId="18" xfId="0" applyFont="1" applyFill="1" applyBorder="1" applyAlignment="1" applyProtection="1">
      <alignment horizontal="center" vertical="center"/>
      <protection locked="0"/>
    </xf>
    <xf numFmtId="0" fontId="20" fillId="11" borderId="11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 wrapText="1"/>
    </xf>
    <xf numFmtId="0" fontId="36" fillId="11" borderId="11" xfId="0" applyFont="1" applyFill="1" applyBorder="1" applyAlignment="1">
      <alignment horizontal="center"/>
    </xf>
    <xf numFmtId="0" fontId="36" fillId="11" borderId="29" xfId="0" applyFont="1" applyFill="1" applyBorder="1" applyAlignment="1">
      <alignment horizontal="center"/>
    </xf>
    <xf numFmtId="4" fontId="35" fillId="0" borderId="0" xfId="1" applyNumberFormat="1" applyFont="1" applyBorder="1" applyAlignment="1" applyProtection="1">
      <alignment horizontal="center" vertical="center"/>
      <protection locked="0"/>
    </xf>
    <xf numFmtId="4" fontId="35" fillId="0" borderId="51" xfId="1" applyNumberFormat="1" applyFont="1" applyBorder="1" applyAlignment="1" applyProtection="1">
      <alignment horizontal="center" vertical="center"/>
      <protection locked="0"/>
    </xf>
    <xf numFmtId="0" fontId="36" fillId="11" borderId="43" xfId="0" applyFont="1" applyFill="1" applyBorder="1" applyAlignment="1">
      <alignment horizontal="center"/>
    </xf>
    <xf numFmtId="0" fontId="36" fillId="11" borderId="30" xfId="0" applyFont="1" applyFill="1" applyBorder="1" applyAlignment="1">
      <alignment horizontal="center"/>
    </xf>
    <xf numFmtId="0" fontId="36" fillId="11" borderId="3" xfId="0" applyFont="1" applyFill="1" applyBorder="1" applyAlignment="1">
      <alignment horizontal="center"/>
    </xf>
    <xf numFmtId="0" fontId="25" fillId="13" borderId="16" xfId="0" applyFont="1" applyFill="1" applyBorder="1" applyAlignment="1">
      <alignment horizontal="center" vertical="center"/>
    </xf>
    <xf numFmtId="0" fontId="25" fillId="13" borderId="36" xfId="0" applyFont="1" applyFill="1" applyBorder="1" applyAlignment="1">
      <alignment horizontal="center" vertical="center"/>
    </xf>
    <xf numFmtId="0" fontId="25" fillId="13" borderId="30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center" vertical="center"/>
    </xf>
    <xf numFmtId="0" fontId="19" fillId="10" borderId="40" xfId="0" applyFont="1" applyFill="1" applyBorder="1" applyAlignment="1">
      <alignment horizontal="left" vertical="center"/>
    </xf>
    <xf numFmtId="0" fontId="19" fillId="10" borderId="41" xfId="0" applyFont="1" applyFill="1" applyBorder="1" applyAlignment="1">
      <alignment horizontal="left" vertical="center"/>
    </xf>
    <xf numFmtId="0" fontId="19" fillId="10" borderId="40" xfId="0" applyFont="1" applyFill="1" applyBorder="1" applyAlignment="1">
      <alignment horizontal="left" vertical="center" wrapText="1"/>
    </xf>
    <xf numFmtId="0" fontId="19" fillId="10" borderId="41" xfId="0" applyFont="1" applyFill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5" fillId="11" borderId="42" xfId="0" applyFont="1" applyFill="1" applyBorder="1" applyAlignment="1">
      <alignment horizontal="center" vertical="center"/>
    </xf>
    <xf numFmtId="0" fontId="45" fillId="11" borderId="37" xfId="0" applyFont="1" applyFill="1" applyBorder="1" applyAlignment="1">
      <alignment horizontal="center" vertical="center"/>
    </xf>
    <xf numFmtId="0" fontId="45" fillId="11" borderId="46" xfId="0" applyFont="1" applyFill="1" applyBorder="1" applyAlignment="1" applyProtection="1">
      <alignment horizontal="center" vertical="center"/>
      <protection locked="0"/>
    </xf>
    <xf numFmtId="0" fontId="45" fillId="11" borderId="6" xfId="0" applyFont="1" applyFill="1" applyBorder="1" applyAlignment="1" applyProtection="1">
      <alignment horizontal="center" vertical="center"/>
      <protection locked="0"/>
    </xf>
    <xf numFmtId="0" fontId="25" fillId="11" borderId="30" xfId="0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horizontal="center" vertical="center"/>
    </xf>
    <xf numFmtId="0" fontId="63" fillId="23" borderId="1" xfId="4" applyFont="1" applyFill="1" applyBorder="1" applyAlignment="1" applyProtection="1">
      <alignment horizontal="left"/>
      <protection locked="0"/>
    </xf>
    <xf numFmtId="0" fontId="56" fillId="0" borderId="0" xfId="0" applyFont="1" applyAlignment="1">
      <alignment horizontal="center"/>
    </xf>
    <xf numFmtId="0" fontId="34" fillId="0" borderId="51" xfId="0" applyFont="1" applyBorder="1" applyAlignment="1">
      <alignment horizontal="center"/>
    </xf>
    <xf numFmtId="0" fontId="60" fillId="2" borderId="26" xfId="4" applyFont="1" applyFill="1" applyBorder="1" applyAlignment="1"/>
    <xf numFmtId="0" fontId="60" fillId="2" borderId="5" xfId="4" applyFont="1" applyFill="1" applyBorder="1" applyAlignment="1"/>
    <xf numFmtId="0" fontId="60" fillId="2" borderId="6" xfId="4" applyFont="1" applyFill="1" applyBorder="1" applyAlignment="1"/>
    <xf numFmtId="4" fontId="57" fillId="7" borderId="0" xfId="0" applyNumberFormat="1" applyFont="1" applyFill="1" applyBorder="1" applyAlignment="1">
      <alignment horizontal="center"/>
    </xf>
    <xf numFmtId="0" fontId="60" fillId="13" borderId="1" xfId="4" applyFont="1" applyFill="1" applyBorder="1" applyAlignment="1">
      <alignment horizontal="left" vertical="center" wrapText="1"/>
    </xf>
    <xf numFmtId="0" fontId="60" fillId="13" borderId="1" xfId="4" applyFont="1" applyFill="1" applyBorder="1"/>
    <xf numFmtId="0" fontId="67" fillId="7" borderId="1" xfId="4" applyFont="1" applyFill="1" applyBorder="1" applyAlignment="1" applyProtection="1">
      <alignment horizontal="left"/>
      <protection locked="0"/>
    </xf>
    <xf numFmtId="0" fontId="20" fillId="23" borderId="4" xfId="4" applyFont="1" applyFill="1" applyBorder="1" applyAlignment="1">
      <alignment horizontal="left"/>
    </xf>
    <xf numFmtId="0" fontId="20" fillId="23" borderId="6" xfId="4" applyFont="1" applyFill="1" applyBorder="1" applyAlignment="1">
      <alignment horizontal="left"/>
    </xf>
    <xf numFmtId="0" fontId="20" fillId="20" borderId="1" xfId="4" applyFont="1" applyFill="1" applyBorder="1" applyAlignment="1" applyProtection="1">
      <alignment horizontal="left"/>
      <protection locked="0"/>
    </xf>
    <xf numFmtId="0" fontId="63" fillId="23" borderId="4" xfId="4" applyFont="1" applyFill="1" applyBorder="1" applyAlignment="1" applyProtection="1">
      <alignment horizontal="left"/>
      <protection locked="0"/>
    </xf>
    <xf numFmtId="0" fontId="63" fillId="23" borderId="6" xfId="4" applyFont="1" applyFill="1" applyBorder="1" applyAlignment="1" applyProtection="1">
      <alignment horizontal="left"/>
      <protection locked="0"/>
    </xf>
    <xf numFmtId="0" fontId="63" fillId="26" borderId="4" xfId="4" applyFont="1" applyFill="1" applyBorder="1" applyAlignment="1" applyProtection="1">
      <alignment horizontal="left"/>
      <protection locked="0"/>
    </xf>
    <xf numFmtId="0" fontId="63" fillId="26" borderId="6" xfId="4" applyFont="1" applyFill="1" applyBorder="1" applyAlignment="1" applyProtection="1">
      <alignment horizontal="left"/>
      <protection locked="0"/>
    </xf>
    <xf numFmtId="0" fontId="60" fillId="13" borderId="4" xfId="4" applyFont="1" applyFill="1" applyBorder="1" applyAlignment="1">
      <alignment horizontal="left" vertical="center" wrapText="1"/>
    </xf>
    <xf numFmtId="0" fontId="60" fillId="13" borderId="5" xfId="4" applyFont="1" applyFill="1" applyBorder="1" applyAlignment="1">
      <alignment horizontal="left" vertical="center" wrapText="1"/>
    </xf>
    <xf numFmtId="0" fontId="60" fillId="13" borderId="6" xfId="4" applyFont="1" applyFill="1" applyBorder="1" applyAlignment="1">
      <alignment horizontal="left" vertical="center" wrapText="1"/>
    </xf>
    <xf numFmtId="0" fontId="21" fillId="23" borderId="4" xfId="4" applyFont="1" applyFill="1" applyBorder="1" applyAlignment="1" applyProtection="1">
      <alignment horizontal="left"/>
      <protection locked="0"/>
    </xf>
    <xf numFmtId="0" fontId="21" fillId="23" borderId="6" xfId="4" applyFont="1" applyFill="1" applyBorder="1" applyAlignment="1" applyProtection="1">
      <alignment horizontal="left"/>
      <protection locked="0"/>
    </xf>
    <xf numFmtId="0" fontId="60" fillId="13" borderId="4" xfId="4" applyFont="1" applyFill="1" applyBorder="1" applyAlignment="1">
      <alignment horizontal="left"/>
    </xf>
    <xf numFmtId="0" fontId="60" fillId="13" borderId="6" xfId="4" applyFont="1" applyFill="1" applyBorder="1" applyAlignment="1">
      <alignment horizontal="left"/>
    </xf>
    <xf numFmtId="0" fontId="60" fillId="20" borderId="4" xfId="4" applyFont="1" applyFill="1" applyBorder="1" applyAlignment="1">
      <alignment horizontal="left"/>
    </xf>
    <xf numFmtId="0" fontId="60" fillId="20" borderId="6" xfId="4" applyFont="1" applyFill="1" applyBorder="1" applyAlignment="1">
      <alignment horizontal="left"/>
    </xf>
    <xf numFmtId="0" fontId="20" fillId="7" borderId="0" xfId="0" applyFont="1" applyFill="1" applyBorder="1" applyAlignment="1">
      <alignment horizontal="center"/>
    </xf>
    <xf numFmtId="4" fontId="20" fillId="7" borderId="0" xfId="0" applyNumberFormat="1" applyFont="1" applyFill="1" applyBorder="1" applyAlignment="1">
      <alignment horizontal="center"/>
    </xf>
    <xf numFmtId="0" fontId="63" fillId="20" borderId="4" xfId="4" applyFont="1" applyFill="1" applyBorder="1" applyAlignment="1" applyProtection="1">
      <alignment horizontal="left"/>
      <protection locked="0"/>
    </xf>
    <xf numFmtId="0" fontId="63" fillId="20" borderId="6" xfId="4" applyFont="1" applyFill="1" applyBorder="1" applyAlignment="1" applyProtection="1">
      <alignment horizontal="left"/>
      <protection locked="0"/>
    </xf>
    <xf numFmtId="0" fontId="62" fillId="0" borderId="0" xfId="4" applyFont="1" applyFill="1" applyBorder="1" applyAlignment="1" applyProtection="1">
      <alignment horizontal="center"/>
      <protection locked="0"/>
    </xf>
    <xf numFmtId="4" fontId="20" fillId="7" borderId="0" xfId="0" applyNumberFormat="1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56" fillId="0" borderId="0" xfId="0" applyFont="1" applyAlignment="1">
      <alignment horizontal="left"/>
    </xf>
    <xf numFmtId="0" fontId="76" fillId="0" borderId="51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6">
    <cellStyle name="Bad" xfId="2" builtinId="27"/>
    <cellStyle name="Comma" xfId="1" builtinId="3"/>
    <cellStyle name="Comma 2" xfId="5"/>
    <cellStyle name="Normal" xfId="0" builtinId="0"/>
    <cellStyle name="Normal 2" xfId="3"/>
    <cellStyle name="Normal_Buxheti Komunal__2011 final shqip dt.12.03.201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8/Downloads/Buxheti%20i%20vitit%202023/Komuna%20-PCF-1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8/Downloads/Buxheti%20i%20vitit%202023/PCF-Arsimi%20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8/Downloads/Buxheti%20i%20vitit%202023/Shendetsia-2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fijt e buxhetit"/>
      <sheetName val=" 1.Zyra e Kryetarit "/>
      <sheetName val="Zyra e Kuvendit"/>
      <sheetName val="2.Administrata"/>
      <sheetName val="Zyra per barazi Gjinore"/>
      <sheetName val="3.Buxhet e Financa"/>
      <sheetName val="Drejtoira e Sherbimeve publike"/>
      <sheetName val="zjarrefiksat"/>
      <sheetName val="Zyra komunale per komunitet dhe"/>
      <sheetName val="Drjetoria per Bujqesi"/>
      <sheetName val="Drejtoria e Inspektoratit"/>
      <sheetName val="6.Kadaster gjeodezi"/>
      <sheetName val="Drejtoria per Urbanizem"/>
      <sheetName val="7.Drejtoria per kultur rini dhe"/>
      <sheetName val="Përkrahja e Rinisë-"/>
      <sheetName val="Sporti dhe Rekreacioni"/>
      <sheetName val="DKA"/>
      <sheetName val="DKSH"/>
      <sheetName val="Q.P.S"/>
      <sheetName val="total- i 2023"/>
      <sheetName val="Tabela 4.1-2023"/>
      <sheetName val="Tabela 4.1 -2024"/>
      <sheetName val="Tabela 4.1-2025."/>
      <sheetName val="Rekapitullim i Buxhetit 2023"/>
      <sheetName val="Buxheti 2023 sipas qarkores"/>
      <sheetName val="Sheet2"/>
      <sheetName val="Sheet3"/>
    </sheetNames>
    <sheetDataSet>
      <sheetData sheetId="0"/>
      <sheetData sheetId="1">
        <row r="5">
          <cell r="D5">
            <v>1</v>
          </cell>
          <cell r="E5">
            <v>16302</v>
          </cell>
          <cell r="G5">
            <v>2200.8000000000002</v>
          </cell>
          <cell r="I5">
            <v>18502.8</v>
          </cell>
        </row>
        <row r="6">
          <cell r="D6">
            <v>1</v>
          </cell>
          <cell r="E6">
            <v>9781.2000000000007</v>
          </cell>
          <cell r="G6">
            <v>1124.8799999999999</v>
          </cell>
          <cell r="I6">
            <v>10906.08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D16">
            <v>1</v>
          </cell>
          <cell r="E16">
            <v>8224.4</v>
          </cell>
          <cell r="G16">
            <v>826.56</v>
          </cell>
          <cell r="I16">
            <v>9050.9599999999991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D20">
            <v>4</v>
          </cell>
          <cell r="E20">
            <v>26693.68</v>
          </cell>
          <cell r="G20">
            <v>1969.6799999999998</v>
          </cell>
          <cell r="I20">
            <v>28663.360000000001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D26">
            <v>7</v>
          </cell>
        </row>
        <row r="28">
          <cell r="I28">
            <v>72479.360000000001</v>
          </cell>
        </row>
        <row r="35">
          <cell r="E35">
            <v>7750</v>
          </cell>
        </row>
        <row r="36">
          <cell r="F36">
            <v>0</v>
          </cell>
          <cell r="G36">
            <v>0</v>
          </cell>
        </row>
        <row r="38">
          <cell r="E38">
            <v>1000</v>
          </cell>
        </row>
        <row r="39">
          <cell r="F39">
            <v>0</v>
          </cell>
          <cell r="G39">
            <v>0</v>
          </cell>
        </row>
        <row r="41">
          <cell r="E41">
            <v>500</v>
          </cell>
        </row>
        <row r="44">
          <cell r="F44">
            <v>0</v>
          </cell>
          <cell r="G44">
            <v>0</v>
          </cell>
        </row>
        <row r="54">
          <cell r="F54">
            <v>0</v>
          </cell>
          <cell r="G54">
            <v>0</v>
          </cell>
        </row>
        <row r="57">
          <cell r="E57">
            <v>500</v>
          </cell>
        </row>
        <row r="63">
          <cell r="E63">
            <v>500</v>
          </cell>
        </row>
        <row r="65">
          <cell r="F65">
            <v>0</v>
          </cell>
          <cell r="G65">
            <v>0</v>
          </cell>
        </row>
        <row r="66">
          <cell r="E66">
            <v>250</v>
          </cell>
        </row>
        <row r="75">
          <cell r="F75">
            <v>0</v>
          </cell>
          <cell r="G75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I86">
            <v>0</v>
          </cell>
        </row>
        <row r="87">
          <cell r="E87">
            <v>1500</v>
          </cell>
          <cell r="F87">
            <v>0</v>
          </cell>
          <cell r="G87">
            <v>0</v>
          </cell>
          <cell r="H87">
            <v>0</v>
          </cell>
          <cell r="I87">
            <v>1500</v>
          </cell>
        </row>
        <row r="88">
          <cell r="E88">
            <v>1500</v>
          </cell>
          <cell r="I88">
            <v>1500</v>
          </cell>
        </row>
        <row r="89">
          <cell r="I89">
            <v>0</v>
          </cell>
        </row>
        <row r="90">
          <cell r="I90">
            <v>0</v>
          </cell>
        </row>
        <row r="91">
          <cell r="E91">
            <v>500</v>
          </cell>
          <cell r="F91">
            <v>0</v>
          </cell>
          <cell r="G91">
            <v>0</v>
          </cell>
          <cell r="H91">
            <v>0</v>
          </cell>
          <cell r="I91">
            <v>500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E99">
            <v>200</v>
          </cell>
          <cell r="I99">
            <v>200</v>
          </cell>
        </row>
        <row r="100">
          <cell r="E100">
            <v>300</v>
          </cell>
          <cell r="I100">
            <v>300</v>
          </cell>
        </row>
        <row r="101">
          <cell r="I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E112">
            <v>3000</v>
          </cell>
          <cell r="F112">
            <v>0</v>
          </cell>
          <cell r="G112">
            <v>0</v>
          </cell>
          <cell r="H112">
            <v>0</v>
          </cell>
          <cell r="I112">
            <v>3000</v>
          </cell>
        </row>
        <row r="113">
          <cell r="E113">
            <v>3000</v>
          </cell>
          <cell r="I113">
            <v>3000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E124">
            <v>50000</v>
          </cell>
          <cell r="F124">
            <v>0</v>
          </cell>
          <cell r="G124">
            <v>0</v>
          </cell>
          <cell r="H124">
            <v>30000</v>
          </cell>
          <cell r="I124">
            <v>80000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E129">
            <v>50000</v>
          </cell>
          <cell r="F129">
            <v>0</v>
          </cell>
          <cell r="G129">
            <v>0</v>
          </cell>
          <cell r="H129">
            <v>30000</v>
          </cell>
          <cell r="I129">
            <v>80000</v>
          </cell>
        </row>
        <row r="130">
          <cell r="I130">
            <v>0</v>
          </cell>
        </row>
        <row r="131">
          <cell r="E131">
            <v>50000</v>
          </cell>
          <cell r="H131">
            <v>30000</v>
          </cell>
          <cell r="I131">
            <v>80000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E182">
            <v>73801.343999999997</v>
          </cell>
          <cell r="F182">
            <v>0</v>
          </cell>
          <cell r="G182">
            <v>6428.0159999999996</v>
          </cell>
          <cell r="H182">
            <v>30000</v>
          </cell>
          <cell r="I182">
            <v>110229.36</v>
          </cell>
        </row>
      </sheetData>
      <sheetData sheetId="2">
        <row r="5">
          <cell r="I5">
            <v>0</v>
          </cell>
        </row>
        <row r="6">
          <cell r="I6">
            <v>0</v>
          </cell>
        </row>
        <row r="7">
          <cell r="E7">
            <v>91500</v>
          </cell>
          <cell r="I7">
            <v>91500</v>
          </cell>
        </row>
        <row r="8">
          <cell r="E8">
            <v>20800</v>
          </cell>
          <cell r="I8">
            <v>20800</v>
          </cell>
        </row>
        <row r="9">
          <cell r="E9">
            <v>8651.119999999999</v>
          </cell>
          <cell r="G9">
            <v>25</v>
          </cell>
          <cell r="I9">
            <v>8676.119999999999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D26">
            <v>0</v>
          </cell>
          <cell r="I26">
            <v>0</v>
          </cell>
        </row>
        <row r="28">
          <cell r="I28">
            <v>127024.92599999999</v>
          </cell>
        </row>
        <row r="35">
          <cell r="E35">
            <v>35500</v>
          </cell>
          <cell r="H35">
            <v>15000</v>
          </cell>
        </row>
        <row r="36">
          <cell r="F36">
            <v>0</v>
          </cell>
          <cell r="G36">
            <v>0</v>
          </cell>
        </row>
        <row r="37">
          <cell r="E37">
            <v>1000</v>
          </cell>
        </row>
        <row r="39">
          <cell r="F39">
            <v>0</v>
          </cell>
          <cell r="G39">
            <v>0</v>
          </cell>
        </row>
        <row r="44">
          <cell r="F44">
            <v>0</v>
          </cell>
          <cell r="G44">
            <v>0</v>
          </cell>
        </row>
        <row r="45">
          <cell r="E45">
            <v>200</v>
          </cell>
        </row>
        <row r="48">
          <cell r="E48">
            <v>30000</v>
          </cell>
          <cell r="H48">
            <v>10000</v>
          </cell>
        </row>
        <row r="50">
          <cell r="H50">
            <v>4000</v>
          </cell>
        </row>
        <row r="51">
          <cell r="E51">
            <v>1000</v>
          </cell>
        </row>
        <row r="54">
          <cell r="F54">
            <v>0</v>
          </cell>
          <cell r="G54">
            <v>0</v>
          </cell>
        </row>
        <row r="55">
          <cell r="E55">
            <v>2300</v>
          </cell>
        </row>
        <row r="63">
          <cell r="E63">
            <v>0</v>
          </cell>
        </row>
        <row r="65">
          <cell r="F65">
            <v>0</v>
          </cell>
          <cell r="G65">
            <v>0</v>
          </cell>
        </row>
        <row r="66">
          <cell r="H66">
            <v>0</v>
          </cell>
        </row>
        <row r="70">
          <cell r="E70">
            <v>1000</v>
          </cell>
          <cell r="H70">
            <v>1000</v>
          </cell>
        </row>
        <row r="75">
          <cell r="F75">
            <v>0</v>
          </cell>
          <cell r="G75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I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E182">
            <v>162498.67599999998</v>
          </cell>
          <cell r="F182">
            <v>0</v>
          </cell>
          <cell r="G182">
            <v>26.25</v>
          </cell>
          <cell r="H182">
            <v>15000</v>
          </cell>
          <cell r="I182">
            <v>177524.92599999998</v>
          </cell>
        </row>
      </sheetData>
      <sheetData sheetId="3"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D10">
            <v>1</v>
          </cell>
          <cell r="E10">
            <v>8188.08</v>
          </cell>
          <cell r="G10">
            <v>286.68</v>
          </cell>
          <cell r="I10">
            <v>8474.76</v>
          </cell>
        </row>
        <row r="11">
          <cell r="D11">
            <v>3</v>
          </cell>
          <cell r="E11">
            <v>36972.720000000001</v>
          </cell>
          <cell r="G11">
            <v>4501.08</v>
          </cell>
          <cell r="I11">
            <v>41473.800000000003</v>
          </cell>
        </row>
        <row r="13">
          <cell r="D13">
            <v>2</v>
          </cell>
          <cell r="E13">
            <v>14535.119999999999</v>
          </cell>
          <cell r="G13">
            <v>585.96</v>
          </cell>
          <cell r="I13">
            <v>15121.079999999998</v>
          </cell>
        </row>
        <row r="14">
          <cell r="D14">
            <v>1</v>
          </cell>
          <cell r="E14">
            <v>6910.68</v>
          </cell>
          <cell r="G14">
            <v>1188.48</v>
          </cell>
          <cell r="I14">
            <v>8099.16</v>
          </cell>
        </row>
        <row r="15">
          <cell r="D15">
            <v>4</v>
          </cell>
          <cell r="E15">
            <v>30811.52</v>
          </cell>
          <cell r="G15">
            <v>2941.92</v>
          </cell>
          <cell r="I15">
            <v>33753.440000000002</v>
          </cell>
        </row>
        <row r="16">
          <cell r="D16">
            <v>1</v>
          </cell>
          <cell r="E16">
            <v>6183.6</v>
          </cell>
          <cell r="G16">
            <v>408.24</v>
          </cell>
          <cell r="I16">
            <v>6591.84</v>
          </cell>
        </row>
        <row r="17">
          <cell r="I17">
            <v>0</v>
          </cell>
        </row>
        <row r="18">
          <cell r="D18">
            <v>1</v>
          </cell>
          <cell r="E18">
            <v>6360</v>
          </cell>
          <cell r="G18">
            <v>600</v>
          </cell>
          <cell r="I18">
            <v>6960</v>
          </cell>
        </row>
        <row r="19">
          <cell r="D19">
            <v>4</v>
          </cell>
          <cell r="E19">
            <v>26040</v>
          </cell>
          <cell r="G19">
            <v>1800</v>
          </cell>
          <cell r="I19">
            <v>27840</v>
          </cell>
        </row>
        <row r="20">
          <cell r="D20">
            <v>28</v>
          </cell>
          <cell r="E20">
            <v>145145.12</v>
          </cell>
          <cell r="G20">
            <v>16401.239999999998</v>
          </cell>
          <cell r="I20">
            <v>161546.35999999999</v>
          </cell>
        </row>
        <row r="27">
          <cell r="D27">
            <v>45</v>
          </cell>
        </row>
        <row r="29">
          <cell r="I29">
            <v>335853.462</v>
          </cell>
        </row>
        <row r="32">
          <cell r="E32">
            <v>10500</v>
          </cell>
          <cell r="I32">
            <v>10500</v>
          </cell>
        </row>
        <row r="36">
          <cell r="E36">
            <v>194700</v>
          </cell>
          <cell r="H36">
            <v>125000</v>
          </cell>
        </row>
        <row r="37">
          <cell r="F37">
            <v>0</v>
          </cell>
          <cell r="G37">
            <v>0</v>
          </cell>
        </row>
        <row r="38">
          <cell r="E38">
            <v>1500</v>
          </cell>
        </row>
        <row r="39">
          <cell r="E39">
            <v>1500</v>
          </cell>
        </row>
        <row r="40">
          <cell r="F40">
            <v>0</v>
          </cell>
          <cell r="G40">
            <v>0</v>
          </cell>
        </row>
        <row r="41">
          <cell r="E41">
            <v>500</v>
          </cell>
          <cell r="H41">
            <v>2500</v>
          </cell>
        </row>
        <row r="42">
          <cell r="E42">
            <v>3600</v>
          </cell>
          <cell r="H42">
            <v>3600</v>
          </cell>
        </row>
        <row r="43">
          <cell r="E43">
            <v>3600</v>
          </cell>
          <cell r="H43">
            <v>2000</v>
          </cell>
        </row>
        <row r="45">
          <cell r="F45">
            <v>0</v>
          </cell>
          <cell r="G45">
            <v>0</v>
          </cell>
        </row>
        <row r="46">
          <cell r="E46">
            <v>500</v>
          </cell>
          <cell r="H46">
            <v>3000</v>
          </cell>
        </row>
        <row r="47">
          <cell r="E47">
            <v>1000</v>
          </cell>
          <cell r="H47">
            <v>0</v>
          </cell>
        </row>
        <row r="48">
          <cell r="E48">
            <v>0</v>
          </cell>
        </row>
        <row r="51">
          <cell r="E51">
            <v>15000</v>
          </cell>
          <cell r="H51">
            <v>6900</v>
          </cell>
        </row>
        <row r="52">
          <cell r="E52">
            <v>1500</v>
          </cell>
          <cell r="H52">
            <v>1500</v>
          </cell>
        </row>
        <row r="53">
          <cell r="E53">
            <v>3000</v>
          </cell>
        </row>
        <row r="55">
          <cell r="F55">
            <v>0</v>
          </cell>
          <cell r="G55">
            <v>0</v>
          </cell>
        </row>
        <row r="56">
          <cell r="E56">
            <v>10000</v>
          </cell>
          <cell r="H56">
            <v>2500</v>
          </cell>
        </row>
        <row r="58">
          <cell r="E58">
            <v>2500</v>
          </cell>
          <cell r="H58">
            <v>1500</v>
          </cell>
        </row>
        <row r="60">
          <cell r="E60">
            <v>1500</v>
          </cell>
          <cell r="H60">
            <v>2000</v>
          </cell>
        </row>
        <row r="64">
          <cell r="E64">
            <v>1000</v>
          </cell>
          <cell r="H64">
            <v>5000</v>
          </cell>
        </row>
        <row r="66">
          <cell r="F66">
            <v>0</v>
          </cell>
          <cell r="G66">
            <v>0</v>
          </cell>
        </row>
        <row r="67">
          <cell r="E67">
            <v>2500</v>
          </cell>
          <cell r="H67">
            <v>4500</v>
          </cell>
        </row>
        <row r="69">
          <cell r="E69">
            <v>9500</v>
          </cell>
          <cell r="H69">
            <v>10000</v>
          </cell>
        </row>
        <row r="71">
          <cell r="E71">
            <v>1500</v>
          </cell>
          <cell r="H71">
            <v>2000</v>
          </cell>
        </row>
        <row r="72">
          <cell r="E72">
            <v>2000</v>
          </cell>
          <cell r="H72">
            <v>0</v>
          </cell>
        </row>
        <row r="73">
          <cell r="E73">
            <v>0</v>
          </cell>
        </row>
        <row r="76">
          <cell r="F76">
            <v>0</v>
          </cell>
          <cell r="G76">
            <v>0</v>
          </cell>
        </row>
        <row r="77">
          <cell r="E77">
            <v>2000</v>
          </cell>
          <cell r="H77">
            <v>0</v>
          </cell>
        </row>
        <row r="79">
          <cell r="E79">
            <v>6000</v>
          </cell>
          <cell r="H79">
            <v>0</v>
          </cell>
        </row>
        <row r="82">
          <cell r="E82">
            <v>50000</v>
          </cell>
          <cell r="H82">
            <v>20000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I87">
            <v>0</v>
          </cell>
        </row>
        <row r="88">
          <cell r="E88">
            <v>33500</v>
          </cell>
          <cell r="F88">
            <v>0</v>
          </cell>
          <cell r="G88">
            <v>0</v>
          </cell>
          <cell r="H88">
            <v>0</v>
          </cell>
          <cell r="I88">
            <v>33500</v>
          </cell>
        </row>
        <row r="89">
          <cell r="E89">
            <v>17500</v>
          </cell>
          <cell r="H89">
            <v>0</v>
          </cell>
          <cell r="I89">
            <v>17500</v>
          </cell>
        </row>
        <row r="90">
          <cell r="E90">
            <v>16000</v>
          </cell>
          <cell r="H90">
            <v>0</v>
          </cell>
          <cell r="I90">
            <v>16000</v>
          </cell>
        </row>
        <row r="91">
          <cell r="I91">
            <v>0</v>
          </cell>
        </row>
        <row r="92">
          <cell r="E92">
            <v>35500</v>
          </cell>
          <cell r="F92">
            <v>0</v>
          </cell>
          <cell r="G92">
            <v>0</v>
          </cell>
          <cell r="H92">
            <v>58000</v>
          </cell>
          <cell r="I92">
            <v>93500</v>
          </cell>
        </row>
        <row r="93">
          <cell r="E93">
            <v>18000</v>
          </cell>
          <cell r="H93">
            <v>5000</v>
          </cell>
          <cell r="I93">
            <v>23000</v>
          </cell>
        </row>
        <row r="94">
          <cell r="I94">
            <v>0</v>
          </cell>
        </row>
        <row r="95">
          <cell r="H95">
            <v>5000</v>
          </cell>
          <cell r="I95">
            <v>5000</v>
          </cell>
        </row>
        <row r="96">
          <cell r="E96">
            <v>15000</v>
          </cell>
          <cell r="H96">
            <v>30000</v>
          </cell>
          <cell r="I96">
            <v>45000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E100">
            <v>1000</v>
          </cell>
          <cell r="H100">
            <v>6500</v>
          </cell>
          <cell r="I100">
            <v>7500</v>
          </cell>
        </row>
        <row r="101">
          <cell r="E101">
            <v>1500</v>
          </cell>
          <cell r="H101">
            <v>6500</v>
          </cell>
          <cell r="I101">
            <v>8000</v>
          </cell>
        </row>
        <row r="102">
          <cell r="H102">
            <v>5000</v>
          </cell>
          <cell r="I102">
            <v>5000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E109">
            <v>2000</v>
          </cell>
          <cell r="F109">
            <v>0</v>
          </cell>
          <cell r="G109">
            <v>0</v>
          </cell>
          <cell r="H109">
            <v>0</v>
          </cell>
          <cell r="I109">
            <v>2000</v>
          </cell>
        </row>
        <row r="110">
          <cell r="E110">
            <v>250</v>
          </cell>
          <cell r="I110">
            <v>250</v>
          </cell>
        </row>
        <row r="111">
          <cell r="E111">
            <v>250</v>
          </cell>
          <cell r="I111">
            <v>250</v>
          </cell>
        </row>
        <row r="112">
          <cell r="E112">
            <v>1500</v>
          </cell>
          <cell r="I112">
            <v>1500</v>
          </cell>
        </row>
        <row r="113">
          <cell r="E113">
            <v>3500</v>
          </cell>
          <cell r="F113">
            <v>0</v>
          </cell>
          <cell r="G113">
            <v>0</v>
          </cell>
          <cell r="H113">
            <v>0</v>
          </cell>
          <cell r="I113">
            <v>3500</v>
          </cell>
        </row>
        <row r="114">
          <cell r="E114">
            <v>3500</v>
          </cell>
          <cell r="I114">
            <v>3500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I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E183">
            <v>194700</v>
          </cell>
          <cell r="F183">
            <v>0</v>
          </cell>
          <cell r="G183">
            <v>0</v>
          </cell>
          <cell r="H183">
            <v>125000</v>
          </cell>
          <cell r="I183">
            <v>319700</v>
          </cell>
        </row>
      </sheetData>
      <sheetData sheetId="4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C15">
            <v>1</v>
          </cell>
          <cell r="D15">
            <v>8340.7200000000012</v>
          </cell>
          <cell r="F15">
            <v>541.08000000000004</v>
          </cell>
          <cell r="H15">
            <v>8881.8000000000011</v>
          </cell>
        </row>
        <row r="16">
          <cell r="F16">
            <v>541.08000000000004</v>
          </cell>
          <cell r="H16">
            <v>541.08000000000004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C26">
            <v>1</v>
          </cell>
        </row>
        <row r="28">
          <cell r="H28">
            <v>9894.0240000000013</v>
          </cell>
        </row>
        <row r="35">
          <cell r="D35">
            <v>6200</v>
          </cell>
        </row>
        <row r="36">
          <cell r="E36">
            <v>0</v>
          </cell>
          <cell r="F36">
            <v>0</v>
          </cell>
        </row>
        <row r="37">
          <cell r="D37">
            <v>500</v>
          </cell>
        </row>
        <row r="39">
          <cell r="E39">
            <v>0</v>
          </cell>
          <cell r="F39">
            <v>0</v>
          </cell>
        </row>
        <row r="40">
          <cell r="D40">
            <v>150</v>
          </cell>
        </row>
        <row r="44">
          <cell r="E44">
            <v>0</v>
          </cell>
          <cell r="F44">
            <v>0</v>
          </cell>
        </row>
        <row r="45">
          <cell r="D45">
            <v>150</v>
          </cell>
        </row>
        <row r="50">
          <cell r="D50">
            <v>100</v>
          </cell>
        </row>
        <row r="51">
          <cell r="D51">
            <v>100</v>
          </cell>
        </row>
        <row r="54">
          <cell r="E54">
            <v>0</v>
          </cell>
          <cell r="F54">
            <v>0</v>
          </cell>
        </row>
        <row r="55">
          <cell r="D55">
            <v>250</v>
          </cell>
        </row>
        <row r="57">
          <cell r="D57">
            <v>300</v>
          </cell>
        </row>
        <row r="63">
          <cell r="D63">
            <v>250</v>
          </cell>
        </row>
        <row r="65">
          <cell r="E65">
            <v>0</v>
          </cell>
          <cell r="F65">
            <v>0</v>
          </cell>
        </row>
        <row r="66">
          <cell r="D66">
            <v>200</v>
          </cell>
        </row>
        <row r="68">
          <cell r="D68">
            <v>3500</v>
          </cell>
        </row>
        <row r="70">
          <cell r="D70">
            <v>200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500</v>
          </cell>
          <cell r="E112">
            <v>0</v>
          </cell>
          <cell r="F112">
            <v>0</v>
          </cell>
          <cell r="G112">
            <v>0</v>
          </cell>
          <cell r="H112">
            <v>500</v>
          </cell>
        </row>
        <row r="113">
          <cell r="D113">
            <v>500</v>
          </cell>
          <cell r="H113">
            <v>500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6200</v>
          </cell>
          <cell r="E182">
            <v>0</v>
          </cell>
          <cell r="F182">
            <v>0</v>
          </cell>
          <cell r="G182">
            <v>0</v>
          </cell>
          <cell r="H182">
            <v>6200</v>
          </cell>
        </row>
      </sheetData>
      <sheetData sheetId="5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C10">
            <v>1</v>
          </cell>
          <cell r="D10">
            <v>8190</v>
          </cell>
          <cell r="F10">
            <v>409.56000000000006</v>
          </cell>
          <cell r="H10">
            <v>8599.56</v>
          </cell>
        </row>
        <row r="12">
          <cell r="C12">
            <v>1</v>
          </cell>
          <cell r="D12">
            <v>7267.5599999999995</v>
          </cell>
          <cell r="F12">
            <v>1171.8000000000002</v>
          </cell>
          <cell r="H12">
            <v>8439.36</v>
          </cell>
        </row>
        <row r="14">
          <cell r="H14">
            <v>0</v>
          </cell>
        </row>
        <row r="15">
          <cell r="C15">
            <v>4</v>
          </cell>
          <cell r="D15">
            <v>25510.44</v>
          </cell>
          <cell r="F15">
            <v>3264.24</v>
          </cell>
          <cell r="H15">
            <v>28774.68</v>
          </cell>
        </row>
        <row r="16">
          <cell r="C16">
            <v>1</v>
          </cell>
          <cell r="D16">
            <v>6174.48</v>
          </cell>
          <cell r="F16">
            <v>348</v>
          </cell>
          <cell r="H16">
            <v>6522.48</v>
          </cell>
        </row>
        <row r="17">
          <cell r="C17">
            <v>1</v>
          </cell>
          <cell r="D17">
            <v>5817.6</v>
          </cell>
          <cell r="F17">
            <v>653.16</v>
          </cell>
          <cell r="H17">
            <v>6470.76</v>
          </cell>
        </row>
        <row r="18">
          <cell r="H18">
            <v>0</v>
          </cell>
        </row>
        <row r="19">
          <cell r="C19">
            <v>2</v>
          </cell>
          <cell r="D19">
            <v>11358.48</v>
          </cell>
          <cell r="F19">
            <v>1037.52</v>
          </cell>
          <cell r="H19">
            <v>12396</v>
          </cell>
        </row>
        <row r="20">
          <cell r="C20">
            <v>13</v>
          </cell>
          <cell r="D20">
            <v>70482.399999999994</v>
          </cell>
          <cell r="F20">
            <v>7634.64</v>
          </cell>
          <cell r="H20">
            <v>78117.039999999994</v>
          </cell>
        </row>
        <row r="27">
          <cell r="C27">
            <v>23</v>
          </cell>
        </row>
        <row r="29">
          <cell r="H29">
            <v>156785.87400000001</v>
          </cell>
        </row>
        <row r="36">
          <cell r="D36">
            <v>17500</v>
          </cell>
          <cell r="G36">
            <v>10500</v>
          </cell>
        </row>
        <row r="37">
          <cell r="E37">
            <v>0</v>
          </cell>
          <cell r="F37">
            <v>0</v>
          </cell>
        </row>
        <row r="38">
          <cell r="D38">
            <v>500</v>
          </cell>
        </row>
        <row r="40">
          <cell r="E40">
            <v>0</v>
          </cell>
          <cell r="F40">
            <v>0</v>
          </cell>
        </row>
        <row r="41">
          <cell r="D41">
            <v>250</v>
          </cell>
          <cell r="G41">
            <v>1500</v>
          </cell>
        </row>
        <row r="42">
          <cell r="G42">
            <v>2500</v>
          </cell>
        </row>
        <row r="43">
          <cell r="G43">
            <v>2500</v>
          </cell>
        </row>
        <row r="45">
          <cell r="E45">
            <v>0</v>
          </cell>
          <cell r="F45">
            <v>0</v>
          </cell>
        </row>
        <row r="46">
          <cell r="D46">
            <v>500</v>
          </cell>
        </row>
        <row r="51">
          <cell r="D51">
            <v>3000</v>
          </cell>
          <cell r="G51">
            <v>0</v>
          </cell>
        </row>
        <row r="52">
          <cell r="D52">
            <v>750</v>
          </cell>
          <cell r="G52">
            <v>1000</v>
          </cell>
        </row>
        <row r="55">
          <cell r="E55">
            <v>0</v>
          </cell>
          <cell r="F55">
            <v>0</v>
          </cell>
        </row>
        <row r="56">
          <cell r="D56">
            <v>0</v>
          </cell>
        </row>
        <row r="58">
          <cell r="D58">
            <v>2500</v>
          </cell>
        </row>
        <row r="60">
          <cell r="D60">
            <v>3000</v>
          </cell>
        </row>
        <row r="64">
          <cell r="D64">
            <v>1500</v>
          </cell>
          <cell r="G64">
            <v>0</v>
          </cell>
        </row>
        <row r="66">
          <cell r="E66">
            <v>0</v>
          </cell>
          <cell r="F66">
            <v>0</v>
          </cell>
        </row>
        <row r="67">
          <cell r="D67">
            <v>1500</v>
          </cell>
          <cell r="G67">
            <v>2500</v>
          </cell>
        </row>
        <row r="71">
          <cell r="D71">
            <v>1500</v>
          </cell>
          <cell r="G71">
            <v>500</v>
          </cell>
        </row>
        <row r="72">
          <cell r="D72">
            <v>1000</v>
          </cell>
          <cell r="G72">
            <v>0</v>
          </cell>
        </row>
        <row r="76">
          <cell r="E76">
            <v>0</v>
          </cell>
          <cell r="F76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H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D113">
            <v>1500</v>
          </cell>
          <cell r="E113">
            <v>0</v>
          </cell>
          <cell r="F113">
            <v>0</v>
          </cell>
          <cell r="G113">
            <v>0</v>
          </cell>
          <cell r="H113">
            <v>1500</v>
          </cell>
        </row>
        <row r="114">
          <cell r="D114">
            <v>1500</v>
          </cell>
          <cell r="H114">
            <v>1500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70000</v>
          </cell>
          <cell r="H125">
            <v>70000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70000</v>
          </cell>
          <cell r="H126">
            <v>70000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G129">
            <v>70000</v>
          </cell>
          <cell r="H129">
            <v>70000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90000</v>
          </cell>
          <cell r="H142">
            <v>90000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90000</v>
          </cell>
          <cell r="H175">
            <v>90000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G178">
            <v>90000</v>
          </cell>
          <cell r="H178">
            <v>90000</v>
          </cell>
        </row>
        <row r="179">
          <cell r="H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D183">
            <v>17500</v>
          </cell>
          <cell r="E183">
            <v>0</v>
          </cell>
          <cell r="F183">
            <v>0</v>
          </cell>
          <cell r="G183">
            <v>170500</v>
          </cell>
          <cell r="H183">
            <v>188000</v>
          </cell>
        </row>
      </sheetData>
      <sheetData sheetId="6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C10">
            <v>1</v>
          </cell>
          <cell r="D10">
            <v>8130</v>
          </cell>
          <cell r="F10">
            <v>48</v>
          </cell>
          <cell r="H10">
            <v>8178</v>
          </cell>
        </row>
        <row r="11">
          <cell r="H11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C15">
            <v>2</v>
          </cell>
          <cell r="D15">
            <v>13007.400000000001</v>
          </cell>
          <cell r="F15">
            <v>1150.8000000000002</v>
          </cell>
          <cell r="H15">
            <v>14158.2</v>
          </cell>
        </row>
        <row r="16">
          <cell r="H16">
            <v>0</v>
          </cell>
        </row>
        <row r="17">
          <cell r="C17">
            <v>1</v>
          </cell>
          <cell r="D17">
            <v>6182.76</v>
          </cell>
          <cell r="F17">
            <v>60</v>
          </cell>
          <cell r="H17">
            <v>6242.76</v>
          </cell>
        </row>
        <row r="18">
          <cell r="H18">
            <v>0</v>
          </cell>
        </row>
        <row r="19">
          <cell r="H19">
            <v>0</v>
          </cell>
        </row>
        <row r="20">
          <cell r="C20">
            <v>2</v>
          </cell>
          <cell r="D20">
            <v>12163.56</v>
          </cell>
          <cell r="F20">
            <v>490.91999999999996</v>
          </cell>
          <cell r="H20">
            <v>12654.48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C27">
            <v>6</v>
          </cell>
        </row>
        <row r="29">
          <cell r="H29">
            <v>43295.112000000001</v>
          </cell>
        </row>
        <row r="36">
          <cell r="D36">
            <v>143300</v>
          </cell>
        </row>
        <row r="37">
          <cell r="E37">
            <v>0</v>
          </cell>
          <cell r="F37">
            <v>0</v>
          </cell>
        </row>
        <row r="38">
          <cell r="D38">
            <v>500</v>
          </cell>
        </row>
        <row r="39">
          <cell r="D39">
            <v>500</v>
          </cell>
        </row>
        <row r="40">
          <cell r="E40">
            <v>0</v>
          </cell>
          <cell r="F40">
            <v>0</v>
          </cell>
        </row>
        <row r="41">
          <cell r="D41">
            <v>250</v>
          </cell>
        </row>
        <row r="42">
          <cell r="D42">
            <v>400</v>
          </cell>
        </row>
        <row r="43">
          <cell r="D43">
            <v>500</v>
          </cell>
        </row>
        <row r="45">
          <cell r="E45">
            <v>0</v>
          </cell>
          <cell r="F45">
            <v>0</v>
          </cell>
        </row>
        <row r="51">
          <cell r="D51">
            <v>19900</v>
          </cell>
        </row>
        <row r="52">
          <cell r="D52">
            <v>500</v>
          </cell>
        </row>
        <row r="54">
          <cell r="D54">
            <v>70000</v>
          </cell>
        </row>
        <row r="55">
          <cell r="E55">
            <v>0</v>
          </cell>
          <cell r="F55">
            <v>0</v>
          </cell>
        </row>
        <row r="56">
          <cell r="D56">
            <v>250</v>
          </cell>
        </row>
        <row r="58">
          <cell r="D58">
            <v>500</v>
          </cell>
        </row>
        <row r="66">
          <cell r="E66">
            <v>0</v>
          </cell>
          <cell r="F66">
            <v>0</v>
          </cell>
        </row>
        <row r="67">
          <cell r="D67">
            <v>2500</v>
          </cell>
        </row>
        <row r="71">
          <cell r="D71">
            <v>1000</v>
          </cell>
        </row>
        <row r="72">
          <cell r="D72">
            <v>0</v>
          </cell>
        </row>
        <row r="76">
          <cell r="E76">
            <v>0</v>
          </cell>
          <cell r="F76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H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D92">
            <v>41500</v>
          </cell>
          <cell r="E92">
            <v>0</v>
          </cell>
          <cell r="F92">
            <v>0</v>
          </cell>
          <cell r="G92">
            <v>0</v>
          </cell>
          <cell r="H92">
            <v>41500</v>
          </cell>
        </row>
        <row r="93">
          <cell r="H93">
            <v>0</v>
          </cell>
        </row>
        <row r="94">
          <cell r="H94">
            <v>0</v>
          </cell>
        </row>
        <row r="95">
          <cell r="D95">
            <v>10000</v>
          </cell>
          <cell r="H95">
            <v>10000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D99">
            <v>25000</v>
          </cell>
          <cell r="H99">
            <v>25000</v>
          </cell>
        </row>
        <row r="100">
          <cell r="D100">
            <v>500</v>
          </cell>
          <cell r="H100">
            <v>500</v>
          </cell>
        </row>
        <row r="101">
          <cell r="D101">
            <v>1000</v>
          </cell>
          <cell r="H101">
            <v>1000</v>
          </cell>
        </row>
        <row r="102">
          <cell r="D102">
            <v>5000</v>
          </cell>
          <cell r="H102">
            <v>5000</v>
          </cell>
        </row>
        <row r="103">
          <cell r="D103">
            <v>4000</v>
          </cell>
          <cell r="E103">
            <v>0</v>
          </cell>
          <cell r="F103">
            <v>0</v>
          </cell>
          <cell r="G103">
            <v>0</v>
          </cell>
          <cell r="H103">
            <v>4000</v>
          </cell>
        </row>
        <row r="104">
          <cell r="D104">
            <v>4000</v>
          </cell>
          <cell r="H104">
            <v>4000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D110">
            <v>0</v>
          </cell>
          <cell r="H110">
            <v>0</v>
          </cell>
        </row>
        <row r="111">
          <cell r="D111">
            <v>0</v>
          </cell>
          <cell r="H111">
            <v>0</v>
          </cell>
        </row>
        <row r="112">
          <cell r="D112">
            <v>0</v>
          </cell>
          <cell r="H112">
            <v>0</v>
          </cell>
        </row>
        <row r="113">
          <cell r="D113">
            <v>1000</v>
          </cell>
          <cell r="E113">
            <v>0</v>
          </cell>
          <cell r="F113">
            <v>0</v>
          </cell>
          <cell r="G113">
            <v>0</v>
          </cell>
          <cell r="H113">
            <v>1000</v>
          </cell>
        </row>
        <row r="114">
          <cell r="D114">
            <v>1000</v>
          </cell>
          <cell r="H114">
            <v>1000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D119">
            <v>370000</v>
          </cell>
          <cell r="E119">
            <v>0</v>
          </cell>
          <cell r="F119">
            <v>0</v>
          </cell>
          <cell r="G119">
            <v>0</v>
          </cell>
          <cell r="H119">
            <v>370000</v>
          </cell>
        </row>
        <row r="120">
          <cell r="D120">
            <v>53000</v>
          </cell>
          <cell r="H120">
            <v>53000</v>
          </cell>
        </row>
        <row r="121">
          <cell r="D121">
            <v>34000</v>
          </cell>
          <cell r="H121">
            <v>34000</v>
          </cell>
        </row>
        <row r="122">
          <cell r="D122">
            <v>280000</v>
          </cell>
          <cell r="H122">
            <v>280000</v>
          </cell>
        </row>
        <row r="123">
          <cell r="H123">
            <v>0</v>
          </cell>
        </row>
        <row r="124">
          <cell r="D124">
            <v>3000</v>
          </cell>
          <cell r="H124">
            <v>3000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200000</v>
          </cell>
          <cell r="H142">
            <v>200000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200000</v>
          </cell>
          <cell r="H143">
            <v>200000</v>
          </cell>
        </row>
        <row r="144">
          <cell r="H144">
            <v>0</v>
          </cell>
        </row>
        <row r="145">
          <cell r="G145">
            <v>200000</v>
          </cell>
          <cell r="H145">
            <v>200000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D183">
            <v>513300</v>
          </cell>
          <cell r="E183">
            <v>0</v>
          </cell>
          <cell r="F183">
            <v>0</v>
          </cell>
          <cell r="G183">
            <v>200000</v>
          </cell>
          <cell r="H183">
            <v>713300</v>
          </cell>
        </row>
      </sheetData>
      <sheetData sheetId="7"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D10">
            <v>1</v>
          </cell>
          <cell r="E10">
            <v>7590</v>
          </cell>
          <cell r="G10">
            <v>50</v>
          </cell>
          <cell r="I10">
            <v>7640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D15">
            <v>1</v>
          </cell>
          <cell r="E15">
            <v>6543.36</v>
          </cell>
          <cell r="G15">
            <v>1088.6399999999999</v>
          </cell>
          <cell r="I15">
            <v>7632</v>
          </cell>
        </row>
        <row r="16">
          <cell r="D16">
            <v>1</v>
          </cell>
          <cell r="E16">
            <v>7458.4800000000014</v>
          </cell>
          <cell r="G16">
            <v>60.42</v>
          </cell>
          <cell r="I16">
            <v>7518.9000000000015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D22">
            <v>3</v>
          </cell>
          <cell r="E22">
            <v>18949.800000000003</v>
          </cell>
          <cell r="G22">
            <v>2136.12</v>
          </cell>
          <cell r="I22">
            <v>21085.920000000002</v>
          </cell>
        </row>
        <row r="23">
          <cell r="D23">
            <v>5</v>
          </cell>
          <cell r="E23">
            <v>30154.800000000003</v>
          </cell>
          <cell r="G23">
            <v>2062.1999999999998</v>
          </cell>
          <cell r="I23">
            <v>32217.000000000004</v>
          </cell>
        </row>
        <row r="24">
          <cell r="D24">
            <v>12</v>
          </cell>
          <cell r="E24">
            <v>91500</v>
          </cell>
          <cell r="G24">
            <v>5981.64</v>
          </cell>
          <cell r="I24">
            <v>97481.64</v>
          </cell>
        </row>
        <row r="25">
          <cell r="I25">
            <v>0</v>
          </cell>
        </row>
        <row r="26">
          <cell r="D26">
            <v>23</v>
          </cell>
          <cell r="I26">
            <v>0</v>
          </cell>
        </row>
        <row r="28">
          <cell r="I28">
            <v>184754.23300000001</v>
          </cell>
        </row>
        <row r="35">
          <cell r="E35">
            <v>17000</v>
          </cell>
        </row>
        <row r="36">
          <cell r="F36">
            <v>0</v>
          </cell>
          <cell r="G36">
            <v>0</v>
          </cell>
        </row>
        <row r="37">
          <cell r="E37">
            <v>500</v>
          </cell>
        </row>
        <row r="38">
          <cell r="E38">
            <v>500</v>
          </cell>
        </row>
        <row r="39">
          <cell r="F39">
            <v>0</v>
          </cell>
          <cell r="G39">
            <v>0</v>
          </cell>
        </row>
        <row r="40">
          <cell r="E40">
            <v>500</v>
          </cell>
        </row>
        <row r="41">
          <cell r="E41">
            <v>1500</v>
          </cell>
        </row>
        <row r="44">
          <cell r="F44">
            <v>0</v>
          </cell>
          <cell r="G44">
            <v>0</v>
          </cell>
        </row>
        <row r="45">
          <cell r="E45">
            <v>500</v>
          </cell>
        </row>
        <row r="50">
          <cell r="E50">
            <v>1500</v>
          </cell>
        </row>
        <row r="51">
          <cell r="E51">
            <v>500</v>
          </cell>
        </row>
        <row r="54">
          <cell r="F54">
            <v>0</v>
          </cell>
          <cell r="G54">
            <v>0</v>
          </cell>
        </row>
        <row r="55">
          <cell r="E55">
            <v>2500</v>
          </cell>
        </row>
        <row r="57">
          <cell r="E57">
            <v>1500</v>
          </cell>
        </row>
        <row r="59">
          <cell r="E59">
            <v>1000</v>
          </cell>
        </row>
        <row r="63">
          <cell r="E63">
            <v>1000</v>
          </cell>
        </row>
        <row r="65">
          <cell r="F65">
            <v>0</v>
          </cell>
          <cell r="G65">
            <v>0</v>
          </cell>
        </row>
        <row r="66">
          <cell r="E66">
            <v>1500</v>
          </cell>
        </row>
        <row r="70">
          <cell r="E70">
            <v>1000</v>
          </cell>
        </row>
        <row r="71">
          <cell r="E71">
            <v>2500</v>
          </cell>
        </row>
        <row r="75">
          <cell r="F75">
            <v>0</v>
          </cell>
          <cell r="G75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I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E112">
            <v>500</v>
          </cell>
          <cell r="F112">
            <v>0</v>
          </cell>
          <cell r="G112">
            <v>0</v>
          </cell>
          <cell r="H112">
            <v>0</v>
          </cell>
          <cell r="I112">
            <v>500</v>
          </cell>
        </row>
        <row r="113">
          <cell r="E113">
            <v>500</v>
          </cell>
          <cell r="I113">
            <v>500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E182">
            <v>17000</v>
          </cell>
          <cell r="F182">
            <v>0</v>
          </cell>
          <cell r="G182">
            <v>0</v>
          </cell>
          <cell r="H182">
            <v>0</v>
          </cell>
          <cell r="I182">
            <v>17000</v>
          </cell>
        </row>
      </sheetData>
      <sheetData sheetId="8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C18">
            <v>1</v>
          </cell>
          <cell r="D18">
            <v>7460.6</v>
          </cell>
          <cell r="F18">
            <v>200.64</v>
          </cell>
          <cell r="H18">
            <v>7661.2400000000007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C26">
            <v>1</v>
          </cell>
        </row>
        <row r="28">
          <cell r="H28">
            <v>8044.3020000000006</v>
          </cell>
        </row>
        <row r="35">
          <cell r="D35">
            <v>5800</v>
          </cell>
        </row>
        <row r="36">
          <cell r="E36">
            <v>0</v>
          </cell>
          <cell r="F36">
            <v>0</v>
          </cell>
        </row>
        <row r="37">
          <cell r="D37">
            <v>250</v>
          </cell>
        </row>
        <row r="38">
          <cell r="D38">
            <v>150</v>
          </cell>
        </row>
        <row r="39">
          <cell r="E39">
            <v>0</v>
          </cell>
          <cell r="F39">
            <v>0</v>
          </cell>
        </row>
        <row r="40">
          <cell r="D40">
            <v>100</v>
          </cell>
        </row>
        <row r="44">
          <cell r="E44">
            <v>0</v>
          </cell>
          <cell r="F44">
            <v>0</v>
          </cell>
        </row>
        <row r="50">
          <cell r="D50">
            <v>550</v>
          </cell>
        </row>
        <row r="51">
          <cell r="D51">
            <v>100</v>
          </cell>
        </row>
        <row r="54">
          <cell r="E54">
            <v>0</v>
          </cell>
          <cell r="F54">
            <v>0</v>
          </cell>
        </row>
        <row r="65">
          <cell r="E65">
            <v>0</v>
          </cell>
          <cell r="F65">
            <v>0</v>
          </cell>
        </row>
        <row r="66">
          <cell r="D66">
            <v>500</v>
          </cell>
        </row>
        <row r="68">
          <cell r="D68">
            <v>3500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150</v>
          </cell>
          <cell r="E91">
            <v>0</v>
          </cell>
          <cell r="F91">
            <v>0</v>
          </cell>
          <cell r="G91">
            <v>0</v>
          </cell>
          <cell r="H91">
            <v>150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D99">
            <v>150</v>
          </cell>
          <cell r="H99">
            <v>150</v>
          </cell>
        </row>
        <row r="100">
          <cell r="D100">
            <v>0</v>
          </cell>
          <cell r="H100">
            <v>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500</v>
          </cell>
          <cell r="E112">
            <v>0</v>
          </cell>
          <cell r="F112">
            <v>0</v>
          </cell>
          <cell r="G112">
            <v>0</v>
          </cell>
          <cell r="H112">
            <v>500</v>
          </cell>
        </row>
        <row r="113">
          <cell r="D113">
            <v>500</v>
          </cell>
          <cell r="H113">
            <v>500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5800</v>
          </cell>
          <cell r="E182">
            <v>0</v>
          </cell>
          <cell r="F182">
            <v>0</v>
          </cell>
          <cell r="G182">
            <v>0</v>
          </cell>
          <cell r="H182">
            <v>5800</v>
          </cell>
        </row>
      </sheetData>
      <sheetData sheetId="9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C10">
            <v>1</v>
          </cell>
          <cell r="D10">
            <v>8158.92</v>
          </cell>
          <cell r="F10">
            <v>238.79999999999998</v>
          </cell>
          <cell r="H10">
            <v>8397.7199999999993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C15">
            <v>2</v>
          </cell>
          <cell r="D15">
            <v>13045.320000000002</v>
          </cell>
          <cell r="F15">
            <v>1233.8399999999999</v>
          </cell>
          <cell r="H15">
            <v>14279.160000000002</v>
          </cell>
        </row>
        <row r="17">
          <cell r="H17">
            <v>0</v>
          </cell>
        </row>
        <row r="20">
          <cell r="C20">
            <v>3</v>
          </cell>
          <cell r="D20">
            <v>16942.96</v>
          </cell>
          <cell r="F20">
            <v>1044</v>
          </cell>
          <cell r="H20">
            <v>17986.96</v>
          </cell>
        </row>
        <row r="21">
          <cell r="C21">
            <v>2</v>
          </cell>
          <cell r="D21">
            <v>8734.32</v>
          </cell>
          <cell r="F21">
            <v>1178.04</v>
          </cell>
          <cell r="H21">
            <v>9912.36</v>
          </cell>
        </row>
        <row r="22">
          <cell r="C22">
            <v>4</v>
          </cell>
          <cell r="D22">
            <v>25374.32</v>
          </cell>
          <cell r="F22">
            <v>1381.68</v>
          </cell>
          <cell r="H22">
            <v>26756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C26">
            <v>12</v>
          </cell>
        </row>
        <row r="28">
          <cell r="H28">
            <v>81198.81</v>
          </cell>
        </row>
        <row r="35">
          <cell r="D35">
            <v>8200</v>
          </cell>
        </row>
        <row r="36">
          <cell r="E36">
            <v>0</v>
          </cell>
          <cell r="F36">
            <v>0</v>
          </cell>
        </row>
        <row r="37">
          <cell r="D37">
            <v>250</v>
          </cell>
        </row>
        <row r="38">
          <cell r="D38">
            <v>500</v>
          </cell>
        </row>
        <row r="39">
          <cell r="E39">
            <v>0</v>
          </cell>
          <cell r="F39">
            <v>0</v>
          </cell>
        </row>
        <row r="40">
          <cell r="D40">
            <v>250</v>
          </cell>
        </row>
        <row r="44">
          <cell r="E44">
            <v>0</v>
          </cell>
          <cell r="F44">
            <v>0</v>
          </cell>
        </row>
        <row r="45">
          <cell r="D45">
            <v>500</v>
          </cell>
        </row>
        <row r="50">
          <cell r="D50">
            <v>3000</v>
          </cell>
        </row>
        <row r="51">
          <cell r="D51">
            <v>200</v>
          </cell>
        </row>
        <row r="54">
          <cell r="E54">
            <v>0</v>
          </cell>
          <cell r="F54">
            <v>0</v>
          </cell>
        </row>
        <row r="57">
          <cell r="D57">
            <v>1500</v>
          </cell>
        </row>
        <row r="59">
          <cell r="D59">
            <v>1000</v>
          </cell>
        </row>
        <row r="65">
          <cell r="E65">
            <v>0</v>
          </cell>
          <cell r="F65">
            <v>0</v>
          </cell>
        </row>
        <row r="66">
          <cell r="D66">
            <v>350</v>
          </cell>
        </row>
        <row r="70">
          <cell r="D70">
            <v>150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500</v>
          </cell>
          <cell r="E112">
            <v>0</v>
          </cell>
          <cell r="F112">
            <v>0</v>
          </cell>
          <cell r="G112">
            <v>0</v>
          </cell>
          <cell r="H112">
            <v>500</v>
          </cell>
        </row>
        <row r="113">
          <cell r="D113">
            <v>500</v>
          </cell>
          <cell r="H113">
            <v>500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100000</v>
          </cell>
          <cell r="E124">
            <v>0</v>
          </cell>
          <cell r="F124">
            <v>0</v>
          </cell>
          <cell r="G124">
            <v>120000</v>
          </cell>
          <cell r="H124">
            <v>220000</v>
          </cell>
        </row>
        <row r="125">
          <cell r="D125">
            <v>100000</v>
          </cell>
          <cell r="E125">
            <v>0</v>
          </cell>
          <cell r="F125">
            <v>0</v>
          </cell>
          <cell r="G125">
            <v>120000</v>
          </cell>
          <cell r="H125">
            <v>220000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D128">
            <v>100000</v>
          </cell>
          <cell r="G128">
            <v>120000</v>
          </cell>
          <cell r="H128">
            <v>220000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108200</v>
          </cell>
          <cell r="E182">
            <v>0</v>
          </cell>
          <cell r="F182">
            <v>0</v>
          </cell>
          <cell r="G182">
            <v>120000</v>
          </cell>
          <cell r="H182">
            <v>228200</v>
          </cell>
        </row>
      </sheetData>
      <sheetData sheetId="10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C10">
            <v>1</v>
          </cell>
          <cell r="D10">
            <v>8190</v>
          </cell>
          <cell r="F10">
            <v>363.6</v>
          </cell>
          <cell r="H10">
            <v>8553.6</v>
          </cell>
        </row>
        <row r="14">
          <cell r="H14">
            <v>0</v>
          </cell>
        </row>
        <row r="15">
          <cell r="C15">
            <v>1</v>
          </cell>
          <cell r="D15">
            <v>6543.36</v>
          </cell>
          <cell r="F15">
            <v>571.56000000000006</v>
          </cell>
          <cell r="H15">
            <v>7114.92</v>
          </cell>
        </row>
        <row r="19">
          <cell r="C19">
            <v>1</v>
          </cell>
          <cell r="D19">
            <v>5817.84</v>
          </cell>
          <cell r="F19">
            <v>571.56000000000006</v>
          </cell>
          <cell r="H19">
            <v>6389.4000000000005</v>
          </cell>
        </row>
        <row r="20">
          <cell r="C20">
            <v>5</v>
          </cell>
          <cell r="D20">
            <v>36598.199999999997</v>
          </cell>
          <cell r="F20">
            <v>3320.88</v>
          </cell>
          <cell r="H20">
            <v>39919.079999999994</v>
          </cell>
        </row>
        <row r="26">
          <cell r="C26">
            <v>8</v>
          </cell>
        </row>
        <row r="28">
          <cell r="H28">
            <v>69575.849999999991</v>
          </cell>
        </row>
        <row r="31">
          <cell r="D31">
            <v>4500</v>
          </cell>
          <cell r="H31">
            <v>4500</v>
          </cell>
        </row>
        <row r="35">
          <cell r="D35">
            <v>9500</v>
          </cell>
        </row>
        <row r="36">
          <cell r="E36">
            <v>0</v>
          </cell>
          <cell r="F36">
            <v>0</v>
          </cell>
        </row>
        <row r="37">
          <cell r="D37">
            <v>250</v>
          </cell>
        </row>
        <row r="38">
          <cell r="D38">
            <v>150</v>
          </cell>
        </row>
        <row r="39">
          <cell r="E39">
            <v>0</v>
          </cell>
          <cell r="F39">
            <v>0</v>
          </cell>
        </row>
        <row r="40">
          <cell r="D40">
            <v>250</v>
          </cell>
        </row>
        <row r="41">
          <cell r="D41">
            <v>100</v>
          </cell>
        </row>
        <row r="44">
          <cell r="E44">
            <v>0</v>
          </cell>
          <cell r="F44">
            <v>0</v>
          </cell>
        </row>
        <row r="45">
          <cell r="D45">
            <v>200</v>
          </cell>
        </row>
        <row r="50">
          <cell r="D50">
            <v>1250</v>
          </cell>
        </row>
        <row r="51">
          <cell r="D51">
            <v>150</v>
          </cell>
        </row>
        <row r="54">
          <cell r="E54">
            <v>0</v>
          </cell>
          <cell r="F54">
            <v>0</v>
          </cell>
        </row>
        <row r="57">
          <cell r="D57">
            <v>2000</v>
          </cell>
        </row>
        <row r="59">
          <cell r="D59">
            <v>500</v>
          </cell>
        </row>
        <row r="63">
          <cell r="D63">
            <v>1000</v>
          </cell>
        </row>
        <row r="65">
          <cell r="E65">
            <v>0</v>
          </cell>
          <cell r="F65">
            <v>0</v>
          </cell>
        </row>
        <row r="66">
          <cell r="D66">
            <v>500</v>
          </cell>
        </row>
        <row r="70">
          <cell r="D70">
            <v>150</v>
          </cell>
        </row>
        <row r="71">
          <cell r="D71">
            <v>2500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500</v>
          </cell>
          <cell r="E112">
            <v>0</v>
          </cell>
          <cell r="F112">
            <v>0</v>
          </cell>
          <cell r="G112">
            <v>0</v>
          </cell>
          <cell r="H112">
            <v>500</v>
          </cell>
        </row>
        <row r="113">
          <cell r="D113">
            <v>500</v>
          </cell>
          <cell r="H113">
            <v>500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9500</v>
          </cell>
          <cell r="E182">
            <v>0</v>
          </cell>
          <cell r="F182">
            <v>0</v>
          </cell>
          <cell r="G182">
            <v>0</v>
          </cell>
          <cell r="H182">
            <v>9500</v>
          </cell>
        </row>
      </sheetData>
      <sheetData sheetId="11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C10">
            <v>1</v>
          </cell>
          <cell r="D10">
            <v>8202</v>
          </cell>
          <cell r="F10">
            <v>322.68</v>
          </cell>
          <cell r="H10">
            <v>8524.68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C15">
            <v>2</v>
          </cell>
          <cell r="D15">
            <v>13515.120000000003</v>
          </cell>
          <cell r="F15">
            <v>606</v>
          </cell>
          <cell r="H15">
            <v>14121.120000000003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C20">
            <v>6</v>
          </cell>
          <cell r="D20">
            <v>32103.799999999996</v>
          </cell>
          <cell r="F20">
            <v>1962.3600000000001</v>
          </cell>
          <cell r="H20">
            <v>34066.159999999996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C26">
            <v>9</v>
          </cell>
        </row>
        <row r="28">
          <cell r="H28">
            <v>59547.557999999997</v>
          </cell>
        </row>
        <row r="35">
          <cell r="D35">
            <v>9600</v>
          </cell>
        </row>
        <row r="36">
          <cell r="E36">
            <v>0</v>
          </cell>
          <cell r="F36">
            <v>0</v>
          </cell>
        </row>
        <row r="37">
          <cell r="D37">
            <v>250</v>
          </cell>
        </row>
        <row r="38">
          <cell r="D38">
            <v>150</v>
          </cell>
        </row>
        <row r="39">
          <cell r="E39">
            <v>0</v>
          </cell>
          <cell r="F39">
            <v>0</v>
          </cell>
        </row>
        <row r="40">
          <cell r="D40">
            <v>300</v>
          </cell>
        </row>
        <row r="41">
          <cell r="D41">
            <v>150</v>
          </cell>
        </row>
        <row r="42">
          <cell r="D42">
            <v>100</v>
          </cell>
        </row>
        <row r="44">
          <cell r="E44">
            <v>0</v>
          </cell>
          <cell r="F44">
            <v>0</v>
          </cell>
        </row>
        <row r="45">
          <cell r="D45">
            <v>250</v>
          </cell>
        </row>
        <row r="50">
          <cell r="D50">
            <v>1300</v>
          </cell>
        </row>
        <row r="51">
          <cell r="D51">
            <v>100</v>
          </cell>
        </row>
        <row r="54">
          <cell r="E54">
            <v>0</v>
          </cell>
          <cell r="F54">
            <v>0</v>
          </cell>
        </row>
        <row r="57">
          <cell r="D57">
            <v>1500</v>
          </cell>
        </row>
        <row r="59">
          <cell r="D59">
            <v>1000</v>
          </cell>
        </row>
        <row r="63">
          <cell r="D63">
            <v>2000</v>
          </cell>
        </row>
        <row r="65">
          <cell r="E65">
            <v>0</v>
          </cell>
          <cell r="F65">
            <v>0</v>
          </cell>
        </row>
        <row r="66">
          <cell r="D66">
            <v>1000</v>
          </cell>
        </row>
        <row r="70">
          <cell r="D70">
            <v>500</v>
          </cell>
        </row>
        <row r="71">
          <cell r="D71">
            <v>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500</v>
          </cell>
          <cell r="E91">
            <v>0</v>
          </cell>
          <cell r="F91">
            <v>0</v>
          </cell>
          <cell r="G91">
            <v>0</v>
          </cell>
          <cell r="H91">
            <v>500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D99">
            <v>250</v>
          </cell>
          <cell r="H99">
            <v>250</v>
          </cell>
        </row>
        <row r="100">
          <cell r="D100">
            <v>250</v>
          </cell>
          <cell r="H100">
            <v>250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500</v>
          </cell>
          <cell r="E112">
            <v>0</v>
          </cell>
          <cell r="F112">
            <v>0</v>
          </cell>
          <cell r="G112">
            <v>0</v>
          </cell>
          <cell r="H112">
            <v>500</v>
          </cell>
        </row>
        <row r="113">
          <cell r="D113">
            <v>500</v>
          </cell>
          <cell r="H113">
            <v>500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9600</v>
          </cell>
          <cell r="E182">
            <v>0</v>
          </cell>
          <cell r="F182">
            <v>0</v>
          </cell>
          <cell r="G182">
            <v>0</v>
          </cell>
          <cell r="H182">
            <v>9600</v>
          </cell>
        </row>
      </sheetData>
      <sheetData sheetId="12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10">
          <cell r="C10">
            <v>1</v>
          </cell>
          <cell r="D10">
            <v>8028</v>
          </cell>
          <cell r="F10">
            <v>690</v>
          </cell>
          <cell r="H10">
            <v>8718</v>
          </cell>
        </row>
        <row r="15">
          <cell r="C15">
            <v>1</v>
          </cell>
          <cell r="D15">
            <v>6543.36</v>
          </cell>
          <cell r="F15">
            <v>734.88</v>
          </cell>
          <cell r="H15">
            <v>7278.24</v>
          </cell>
        </row>
        <row r="16">
          <cell r="C16">
            <v>1</v>
          </cell>
          <cell r="D16">
            <v>5682</v>
          </cell>
          <cell r="F16">
            <v>636</v>
          </cell>
          <cell r="H16">
            <v>6318</v>
          </cell>
        </row>
        <row r="20">
          <cell r="C20">
            <v>6</v>
          </cell>
          <cell r="D20">
            <v>34596</v>
          </cell>
          <cell r="F20">
            <v>1761.84</v>
          </cell>
          <cell r="H20">
            <v>36357.839999999997</v>
          </cell>
        </row>
        <row r="26">
          <cell r="C26">
            <v>9</v>
          </cell>
        </row>
        <row r="28">
          <cell r="H28">
            <v>61605.683999999994</v>
          </cell>
        </row>
        <row r="35">
          <cell r="D35">
            <v>11200</v>
          </cell>
        </row>
        <row r="36">
          <cell r="E36">
            <v>0</v>
          </cell>
          <cell r="F36">
            <v>0</v>
          </cell>
        </row>
        <row r="37">
          <cell r="D37">
            <v>100</v>
          </cell>
        </row>
        <row r="38">
          <cell r="D38">
            <v>100</v>
          </cell>
        </row>
        <row r="39">
          <cell r="E39">
            <v>0</v>
          </cell>
          <cell r="F39">
            <v>0</v>
          </cell>
        </row>
        <row r="40">
          <cell r="D40">
            <v>100</v>
          </cell>
        </row>
        <row r="41">
          <cell r="D41">
            <v>250</v>
          </cell>
        </row>
        <row r="44">
          <cell r="E44">
            <v>0</v>
          </cell>
          <cell r="F44">
            <v>0</v>
          </cell>
        </row>
        <row r="45">
          <cell r="D45">
            <v>300</v>
          </cell>
        </row>
        <row r="50">
          <cell r="D50">
            <v>1000</v>
          </cell>
        </row>
        <row r="51">
          <cell r="D51">
            <v>200</v>
          </cell>
        </row>
        <row r="54">
          <cell r="E54">
            <v>0</v>
          </cell>
          <cell r="F54">
            <v>0</v>
          </cell>
        </row>
        <row r="57">
          <cell r="D57">
            <v>500</v>
          </cell>
        </row>
        <row r="62">
          <cell r="D62">
            <v>5000</v>
          </cell>
        </row>
        <row r="63">
          <cell r="D63">
            <v>2000</v>
          </cell>
        </row>
        <row r="65">
          <cell r="E65">
            <v>0</v>
          </cell>
          <cell r="F65">
            <v>0</v>
          </cell>
        </row>
        <row r="66">
          <cell r="D66">
            <v>600</v>
          </cell>
        </row>
        <row r="70">
          <cell r="D70">
            <v>250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300</v>
          </cell>
          <cell r="E91">
            <v>0</v>
          </cell>
          <cell r="F91">
            <v>0</v>
          </cell>
          <cell r="G91">
            <v>0</v>
          </cell>
          <cell r="H91">
            <v>300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D99">
            <v>150</v>
          </cell>
          <cell r="H99">
            <v>150</v>
          </cell>
        </row>
        <row r="100">
          <cell r="D100">
            <v>150</v>
          </cell>
          <cell r="H100">
            <v>150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500</v>
          </cell>
          <cell r="E112">
            <v>0</v>
          </cell>
          <cell r="F112">
            <v>0</v>
          </cell>
          <cell r="G112">
            <v>0</v>
          </cell>
          <cell r="H112">
            <v>500</v>
          </cell>
        </row>
        <row r="113">
          <cell r="D113">
            <v>500</v>
          </cell>
          <cell r="H113">
            <v>500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173103</v>
          </cell>
          <cell r="H141">
            <v>173103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173103</v>
          </cell>
          <cell r="H152">
            <v>173103</v>
          </cell>
        </row>
        <row r="153">
          <cell r="H153">
            <v>0</v>
          </cell>
        </row>
        <row r="154">
          <cell r="G154">
            <v>173103</v>
          </cell>
          <cell r="H154">
            <v>173103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11200</v>
          </cell>
          <cell r="E182">
            <v>0</v>
          </cell>
          <cell r="F182">
            <v>0</v>
          </cell>
          <cell r="G182">
            <v>173103</v>
          </cell>
          <cell r="H182">
            <v>184303</v>
          </cell>
        </row>
      </sheetData>
      <sheetData sheetId="13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C10">
            <v>1</v>
          </cell>
          <cell r="D10">
            <v>7236</v>
          </cell>
          <cell r="F10">
            <v>1476</v>
          </cell>
          <cell r="H10">
            <v>8712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C15">
            <v>1</v>
          </cell>
          <cell r="D15">
            <v>6471.36</v>
          </cell>
          <cell r="F15">
            <v>834</v>
          </cell>
          <cell r="H15">
            <v>7305.36</v>
          </cell>
        </row>
        <row r="17">
          <cell r="H17">
            <v>0</v>
          </cell>
        </row>
        <row r="18">
          <cell r="C18">
            <v>1</v>
          </cell>
          <cell r="D18">
            <v>5568.6</v>
          </cell>
          <cell r="F18">
            <v>191.39999999999998</v>
          </cell>
          <cell r="H18">
            <v>5760</v>
          </cell>
        </row>
        <row r="20">
          <cell r="C20">
            <v>3</v>
          </cell>
          <cell r="D20">
            <v>18603.599999999999</v>
          </cell>
          <cell r="F20">
            <v>1189.56</v>
          </cell>
          <cell r="H20">
            <v>19793.16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C26">
            <v>6</v>
          </cell>
        </row>
        <row r="28">
          <cell r="H28">
            <v>43649.046000000002</v>
          </cell>
        </row>
        <row r="35">
          <cell r="D35">
            <v>14550.01</v>
          </cell>
        </row>
        <row r="36">
          <cell r="E36">
            <v>0</v>
          </cell>
          <cell r="F36">
            <v>0</v>
          </cell>
        </row>
        <row r="37">
          <cell r="D37">
            <v>150</v>
          </cell>
        </row>
        <row r="38">
          <cell r="D38">
            <v>350</v>
          </cell>
        </row>
        <row r="39">
          <cell r="E39">
            <v>0</v>
          </cell>
          <cell r="F39">
            <v>0</v>
          </cell>
        </row>
        <row r="40">
          <cell r="D40">
            <v>250</v>
          </cell>
        </row>
        <row r="41">
          <cell r="D41">
            <v>150</v>
          </cell>
        </row>
        <row r="42">
          <cell r="D42">
            <v>100</v>
          </cell>
        </row>
        <row r="44">
          <cell r="E44">
            <v>0</v>
          </cell>
          <cell r="F44">
            <v>0</v>
          </cell>
        </row>
        <row r="50">
          <cell r="D50">
            <v>5000</v>
          </cell>
        </row>
        <row r="51">
          <cell r="D51">
            <v>250.01</v>
          </cell>
        </row>
        <row r="54">
          <cell r="E54">
            <v>0</v>
          </cell>
          <cell r="F54">
            <v>0</v>
          </cell>
        </row>
        <row r="57">
          <cell r="D57">
            <v>1050</v>
          </cell>
        </row>
        <row r="59">
          <cell r="D59">
            <v>1000</v>
          </cell>
        </row>
        <row r="63">
          <cell r="D63">
            <v>500</v>
          </cell>
        </row>
        <row r="64">
          <cell r="D64">
            <v>5000</v>
          </cell>
        </row>
        <row r="65">
          <cell r="E65">
            <v>0</v>
          </cell>
          <cell r="F65">
            <v>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250</v>
          </cell>
          <cell r="E91">
            <v>0</v>
          </cell>
          <cell r="F91">
            <v>0</v>
          </cell>
          <cell r="G91">
            <v>0</v>
          </cell>
          <cell r="H91">
            <v>250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D99">
            <v>100</v>
          </cell>
          <cell r="H99">
            <v>100</v>
          </cell>
        </row>
        <row r="100">
          <cell r="D100">
            <v>150</v>
          </cell>
          <cell r="H100">
            <v>150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500</v>
          </cell>
          <cell r="E112">
            <v>0</v>
          </cell>
          <cell r="F112">
            <v>0</v>
          </cell>
          <cell r="G112">
            <v>0</v>
          </cell>
          <cell r="H112">
            <v>500</v>
          </cell>
        </row>
        <row r="113">
          <cell r="D113">
            <v>500</v>
          </cell>
          <cell r="H113">
            <v>500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55000</v>
          </cell>
          <cell r="H124">
            <v>55000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55000</v>
          </cell>
          <cell r="H125">
            <v>55000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G128">
            <v>55000</v>
          </cell>
          <cell r="H128">
            <v>55000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14550.01</v>
          </cell>
          <cell r="E182">
            <v>0</v>
          </cell>
          <cell r="F182">
            <v>0</v>
          </cell>
          <cell r="G182">
            <v>55000</v>
          </cell>
          <cell r="H182">
            <v>69550.009999999995</v>
          </cell>
        </row>
      </sheetData>
      <sheetData sheetId="14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20">
          <cell r="C20">
            <v>1</v>
          </cell>
          <cell r="D20">
            <v>6237.72</v>
          </cell>
          <cell r="F20">
            <v>350.28000000000003</v>
          </cell>
          <cell r="H20">
            <v>6588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C26">
            <v>1</v>
          </cell>
        </row>
        <row r="28">
          <cell r="H28">
            <v>6917.4</v>
          </cell>
        </row>
        <row r="35">
          <cell r="D35">
            <v>6950</v>
          </cell>
        </row>
        <row r="36">
          <cell r="E36">
            <v>0</v>
          </cell>
          <cell r="F36">
            <v>0</v>
          </cell>
        </row>
        <row r="37">
          <cell r="D37">
            <v>100</v>
          </cell>
        </row>
        <row r="38">
          <cell r="D38">
            <v>200</v>
          </cell>
        </row>
        <row r="39">
          <cell r="E39">
            <v>0</v>
          </cell>
          <cell r="F39">
            <v>0</v>
          </cell>
        </row>
        <row r="40">
          <cell r="D40">
            <v>150</v>
          </cell>
        </row>
        <row r="44">
          <cell r="E44">
            <v>0</v>
          </cell>
          <cell r="F44">
            <v>0</v>
          </cell>
        </row>
        <row r="50">
          <cell r="D50">
            <v>2000</v>
          </cell>
        </row>
        <row r="51">
          <cell r="D51">
            <v>150</v>
          </cell>
        </row>
        <row r="54">
          <cell r="E54">
            <v>0</v>
          </cell>
          <cell r="F54">
            <v>0</v>
          </cell>
        </row>
        <row r="57">
          <cell r="D57">
            <v>250</v>
          </cell>
        </row>
        <row r="59">
          <cell r="D59">
            <v>500</v>
          </cell>
        </row>
        <row r="65">
          <cell r="E65">
            <v>0</v>
          </cell>
          <cell r="F65">
            <v>0</v>
          </cell>
        </row>
        <row r="66">
          <cell r="D66">
            <v>500</v>
          </cell>
        </row>
        <row r="70">
          <cell r="D70">
            <v>250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2650</v>
          </cell>
          <cell r="E91">
            <v>0</v>
          </cell>
          <cell r="F91">
            <v>0</v>
          </cell>
          <cell r="G91">
            <v>0</v>
          </cell>
          <cell r="H91">
            <v>2650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D99">
            <v>100</v>
          </cell>
          <cell r="H99">
            <v>100</v>
          </cell>
        </row>
        <row r="100">
          <cell r="D100">
            <v>50</v>
          </cell>
          <cell r="H100">
            <v>50</v>
          </cell>
        </row>
        <row r="101">
          <cell r="D101">
            <v>2500</v>
          </cell>
          <cell r="H101">
            <v>2500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200</v>
          </cell>
          <cell r="E112">
            <v>0</v>
          </cell>
          <cell r="F112">
            <v>0</v>
          </cell>
          <cell r="G112">
            <v>0</v>
          </cell>
          <cell r="H112">
            <v>200</v>
          </cell>
        </row>
        <row r="113">
          <cell r="D113">
            <v>200</v>
          </cell>
          <cell r="H113">
            <v>200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15000</v>
          </cell>
          <cell r="H124">
            <v>15000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15000</v>
          </cell>
          <cell r="H125">
            <v>15000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G128">
            <v>15000</v>
          </cell>
          <cell r="H128">
            <v>15000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6950</v>
          </cell>
          <cell r="E182">
            <v>0</v>
          </cell>
          <cell r="F182">
            <v>0</v>
          </cell>
          <cell r="G182">
            <v>15000</v>
          </cell>
          <cell r="H182">
            <v>21950</v>
          </cell>
        </row>
      </sheetData>
      <sheetData sheetId="15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20">
          <cell r="C20">
            <v>1</v>
          </cell>
          <cell r="D20">
            <v>6234.72</v>
          </cell>
          <cell r="F20">
            <v>89.28</v>
          </cell>
          <cell r="H20">
            <v>6324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C26">
            <v>1</v>
          </cell>
        </row>
        <row r="28">
          <cell r="H28">
            <v>6640.2</v>
          </cell>
        </row>
        <row r="35">
          <cell r="D35">
            <v>5687.97</v>
          </cell>
        </row>
        <row r="36">
          <cell r="E36">
            <v>0</v>
          </cell>
          <cell r="F36">
            <v>0</v>
          </cell>
        </row>
        <row r="37">
          <cell r="D37">
            <v>100</v>
          </cell>
        </row>
        <row r="38">
          <cell r="D38">
            <v>250</v>
          </cell>
        </row>
        <row r="39">
          <cell r="E39">
            <v>0</v>
          </cell>
          <cell r="F39">
            <v>0</v>
          </cell>
        </row>
        <row r="40">
          <cell r="D40">
            <v>200</v>
          </cell>
        </row>
        <row r="41">
          <cell r="D41">
            <v>150</v>
          </cell>
        </row>
        <row r="42">
          <cell r="D42">
            <v>99.99</v>
          </cell>
        </row>
        <row r="44">
          <cell r="E44">
            <v>0</v>
          </cell>
          <cell r="F44">
            <v>0</v>
          </cell>
        </row>
        <row r="50">
          <cell r="D50">
            <v>2444</v>
          </cell>
        </row>
        <row r="51">
          <cell r="D51">
            <v>243.98</v>
          </cell>
        </row>
        <row r="54">
          <cell r="E54">
            <v>0</v>
          </cell>
          <cell r="F54">
            <v>0</v>
          </cell>
        </row>
        <row r="57">
          <cell r="D57">
            <v>350</v>
          </cell>
        </row>
        <row r="63">
          <cell r="D63">
            <v>500</v>
          </cell>
        </row>
        <row r="65">
          <cell r="E65">
            <v>0</v>
          </cell>
          <cell r="F65">
            <v>0</v>
          </cell>
        </row>
        <row r="66">
          <cell r="D66">
            <v>500</v>
          </cell>
        </row>
        <row r="70">
          <cell r="D70">
            <v>500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150</v>
          </cell>
          <cell r="E91">
            <v>0</v>
          </cell>
          <cell r="F91">
            <v>0</v>
          </cell>
          <cell r="G91">
            <v>0</v>
          </cell>
          <cell r="H91">
            <v>150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D99">
            <v>100</v>
          </cell>
          <cell r="H99">
            <v>100</v>
          </cell>
        </row>
        <row r="100">
          <cell r="D100">
            <v>50</v>
          </cell>
          <cell r="H100">
            <v>50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200</v>
          </cell>
          <cell r="E112">
            <v>0</v>
          </cell>
          <cell r="F112">
            <v>0</v>
          </cell>
          <cell r="G112">
            <v>0</v>
          </cell>
          <cell r="H112">
            <v>200</v>
          </cell>
        </row>
        <row r="113">
          <cell r="D113">
            <v>200</v>
          </cell>
          <cell r="H113">
            <v>200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50000</v>
          </cell>
          <cell r="H124">
            <v>50000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50000</v>
          </cell>
          <cell r="H125">
            <v>50000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G128">
            <v>50000</v>
          </cell>
          <cell r="H128">
            <v>50000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5687.97</v>
          </cell>
          <cell r="E182">
            <v>0</v>
          </cell>
          <cell r="F182">
            <v>0</v>
          </cell>
          <cell r="G182">
            <v>50000</v>
          </cell>
          <cell r="H182">
            <v>55687.97</v>
          </cell>
        </row>
      </sheetData>
      <sheetData sheetId="16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C10">
            <v>1</v>
          </cell>
          <cell r="D10">
            <v>8190</v>
          </cell>
          <cell r="F10">
            <v>924.96</v>
          </cell>
          <cell r="H10">
            <v>9114.9599999999991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6">
          <cell r="C16">
            <v>1</v>
          </cell>
          <cell r="D16">
            <v>6151.079999999999</v>
          </cell>
          <cell r="F16">
            <v>1696.44</v>
          </cell>
          <cell r="H16">
            <v>7847.5199999999986</v>
          </cell>
        </row>
        <row r="17">
          <cell r="C17">
            <v>1</v>
          </cell>
          <cell r="D17">
            <v>5817.5999999999995</v>
          </cell>
          <cell r="H17">
            <v>5817.5999999999995</v>
          </cell>
        </row>
        <row r="18">
          <cell r="C18">
            <v>3</v>
          </cell>
          <cell r="D18">
            <v>23332.880000000005</v>
          </cell>
          <cell r="F18">
            <v>1269.5999999999999</v>
          </cell>
          <cell r="H18">
            <v>24602.480000000003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C26">
            <v>6</v>
          </cell>
        </row>
        <row r="28">
          <cell r="H28">
            <v>49751.687999999995</v>
          </cell>
        </row>
        <row r="36">
          <cell r="E36">
            <v>0</v>
          </cell>
          <cell r="F36">
            <v>0</v>
          </cell>
        </row>
        <row r="39">
          <cell r="E39">
            <v>0</v>
          </cell>
          <cell r="F39">
            <v>0</v>
          </cell>
        </row>
        <row r="44">
          <cell r="E44">
            <v>0</v>
          </cell>
          <cell r="F44">
            <v>0</v>
          </cell>
        </row>
        <row r="54">
          <cell r="E54">
            <v>0</v>
          </cell>
          <cell r="F54">
            <v>0</v>
          </cell>
        </row>
        <row r="65">
          <cell r="E65">
            <v>0</v>
          </cell>
          <cell r="F65">
            <v>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90000</v>
          </cell>
          <cell r="H124">
            <v>90000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90000</v>
          </cell>
          <cell r="H129">
            <v>90000</v>
          </cell>
        </row>
        <row r="130">
          <cell r="H130">
            <v>0</v>
          </cell>
        </row>
        <row r="131">
          <cell r="G131">
            <v>90000</v>
          </cell>
          <cell r="H131">
            <v>90000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90000</v>
          </cell>
          <cell r="H183">
            <v>90000</v>
          </cell>
        </row>
      </sheetData>
      <sheetData sheetId="17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C10">
            <v>1</v>
          </cell>
          <cell r="D10">
            <v>8196</v>
          </cell>
          <cell r="F10">
            <v>1064.76</v>
          </cell>
          <cell r="H10">
            <v>9260.76</v>
          </cell>
        </row>
        <row r="17">
          <cell r="C17">
            <v>1</v>
          </cell>
          <cell r="D17">
            <v>5817.6</v>
          </cell>
          <cell r="F17">
            <v>109.08</v>
          </cell>
          <cell r="H17">
            <v>5926.68</v>
          </cell>
        </row>
        <row r="20">
          <cell r="C20">
            <v>4</v>
          </cell>
          <cell r="D20">
            <v>22470.400000000001</v>
          </cell>
          <cell r="F20">
            <v>1029.5999999999999</v>
          </cell>
          <cell r="H20">
            <v>23500</v>
          </cell>
        </row>
        <row r="26">
          <cell r="C26">
            <v>6</v>
          </cell>
        </row>
        <row r="28">
          <cell r="H28">
            <v>40621.812000000005</v>
          </cell>
        </row>
        <row r="36">
          <cell r="E36">
            <v>0</v>
          </cell>
          <cell r="F36">
            <v>0</v>
          </cell>
        </row>
        <row r="39">
          <cell r="E39">
            <v>0</v>
          </cell>
          <cell r="F39">
            <v>0</v>
          </cell>
        </row>
        <row r="44">
          <cell r="E44">
            <v>0</v>
          </cell>
          <cell r="F44">
            <v>0</v>
          </cell>
        </row>
        <row r="54">
          <cell r="E54">
            <v>0</v>
          </cell>
          <cell r="F54">
            <v>0</v>
          </cell>
        </row>
        <row r="65">
          <cell r="E65">
            <v>0</v>
          </cell>
          <cell r="F65">
            <v>0</v>
          </cell>
        </row>
        <row r="75">
          <cell r="E75">
            <v>0</v>
          </cell>
          <cell r="F75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H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</sheetData>
      <sheetData sheetId="18"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C14">
            <v>1</v>
          </cell>
          <cell r="D14">
            <v>6910.68</v>
          </cell>
          <cell r="F14">
            <v>130.68</v>
          </cell>
          <cell r="H14">
            <v>7041.3600000000006</v>
          </cell>
        </row>
        <row r="15">
          <cell r="C15">
            <v>1</v>
          </cell>
          <cell r="D15">
            <v>7250.0399999999991</v>
          </cell>
          <cell r="F15">
            <v>583.43999999999994</v>
          </cell>
          <cell r="H15">
            <v>7833.4799999999987</v>
          </cell>
        </row>
        <row r="18">
          <cell r="C18">
            <v>1</v>
          </cell>
          <cell r="D18">
            <v>5436.6</v>
          </cell>
          <cell r="F18">
            <v>578.64</v>
          </cell>
          <cell r="H18">
            <v>6015.2400000000007</v>
          </cell>
        </row>
        <row r="19">
          <cell r="C19">
            <v>5</v>
          </cell>
          <cell r="D19">
            <v>31782.199999999997</v>
          </cell>
          <cell r="F19">
            <v>559.43999999999994</v>
          </cell>
          <cell r="H19">
            <v>32341.639999999996</v>
          </cell>
        </row>
        <row r="20">
          <cell r="C20">
            <v>1</v>
          </cell>
          <cell r="D20">
            <v>4991.71</v>
          </cell>
          <cell r="F20">
            <v>600</v>
          </cell>
          <cell r="H20">
            <v>5591.71</v>
          </cell>
        </row>
        <row r="26">
          <cell r="C26">
            <v>9</v>
          </cell>
        </row>
        <row r="28">
          <cell r="H28">
            <v>66264.601500000004</v>
          </cell>
        </row>
        <row r="35">
          <cell r="D35">
            <v>48762.81</v>
          </cell>
        </row>
        <row r="36">
          <cell r="E36">
            <v>0</v>
          </cell>
          <cell r="F36">
            <v>0</v>
          </cell>
        </row>
        <row r="37">
          <cell r="D37">
            <v>1500</v>
          </cell>
        </row>
        <row r="38">
          <cell r="D38">
            <v>500</v>
          </cell>
        </row>
        <row r="39">
          <cell r="E39">
            <v>0</v>
          </cell>
          <cell r="F39">
            <v>0</v>
          </cell>
        </row>
        <row r="40">
          <cell r="D40">
            <v>650</v>
          </cell>
        </row>
        <row r="41">
          <cell r="D41">
            <v>1000</v>
          </cell>
        </row>
        <row r="42">
          <cell r="D42">
            <v>200</v>
          </cell>
        </row>
        <row r="44">
          <cell r="E44">
            <v>0</v>
          </cell>
          <cell r="F44">
            <v>0</v>
          </cell>
        </row>
        <row r="45">
          <cell r="D45">
            <v>618.80999999999995</v>
          </cell>
        </row>
        <row r="50">
          <cell r="D50">
            <v>8500</v>
          </cell>
        </row>
        <row r="51">
          <cell r="D51">
            <v>500</v>
          </cell>
        </row>
        <row r="54">
          <cell r="E54">
            <v>0</v>
          </cell>
          <cell r="F54">
            <v>0</v>
          </cell>
        </row>
        <row r="57">
          <cell r="D57">
            <v>500</v>
          </cell>
        </row>
        <row r="63">
          <cell r="D63">
            <v>1500</v>
          </cell>
        </row>
        <row r="65">
          <cell r="E65">
            <v>0</v>
          </cell>
          <cell r="F65">
            <v>0</v>
          </cell>
        </row>
        <row r="66">
          <cell r="D66">
            <v>3500</v>
          </cell>
        </row>
        <row r="68">
          <cell r="D68">
            <v>2500</v>
          </cell>
        </row>
        <row r="69">
          <cell r="D69">
            <v>15000</v>
          </cell>
        </row>
        <row r="70">
          <cell r="D70">
            <v>2000</v>
          </cell>
        </row>
        <row r="75">
          <cell r="E75">
            <v>0</v>
          </cell>
          <cell r="F75">
            <v>0</v>
          </cell>
        </row>
        <row r="81">
          <cell r="D81">
            <v>5944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H86">
            <v>0</v>
          </cell>
        </row>
        <row r="87">
          <cell r="D87">
            <v>850</v>
          </cell>
          <cell r="E87">
            <v>0</v>
          </cell>
          <cell r="F87">
            <v>0</v>
          </cell>
          <cell r="G87">
            <v>0</v>
          </cell>
          <cell r="H87">
            <v>850</v>
          </cell>
        </row>
        <row r="88">
          <cell r="D88">
            <v>500</v>
          </cell>
          <cell r="H88">
            <v>500</v>
          </cell>
        </row>
        <row r="89">
          <cell r="D89">
            <v>350</v>
          </cell>
          <cell r="H89">
            <v>350</v>
          </cell>
        </row>
        <row r="90">
          <cell r="H90">
            <v>0</v>
          </cell>
        </row>
        <row r="91">
          <cell r="D91">
            <v>2000</v>
          </cell>
          <cell r="E91">
            <v>0</v>
          </cell>
          <cell r="F91">
            <v>0</v>
          </cell>
          <cell r="G91">
            <v>0</v>
          </cell>
          <cell r="H91">
            <v>2000</v>
          </cell>
        </row>
        <row r="92">
          <cell r="D92">
            <v>1500</v>
          </cell>
          <cell r="H92">
            <v>1500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D99">
            <v>250</v>
          </cell>
          <cell r="H99">
            <v>250</v>
          </cell>
        </row>
        <row r="100">
          <cell r="D100">
            <v>250</v>
          </cell>
          <cell r="H100">
            <v>250</v>
          </cell>
        </row>
        <row r="101">
          <cell r="H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D112">
            <v>1500</v>
          </cell>
          <cell r="E112">
            <v>0</v>
          </cell>
          <cell r="F112">
            <v>0</v>
          </cell>
          <cell r="G112">
            <v>0</v>
          </cell>
          <cell r="H112">
            <v>1500</v>
          </cell>
        </row>
        <row r="113">
          <cell r="D113">
            <v>1500</v>
          </cell>
          <cell r="H113">
            <v>1500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D182">
            <v>48762.81</v>
          </cell>
          <cell r="E182">
            <v>0</v>
          </cell>
          <cell r="F182">
            <v>0</v>
          </cell>
          <cell r="G182">
            <v>0</v>
          </cell>
          <cell r="H182">
            <v>48762.81</v>
          </cell>
        </row>
      </sheetData>
      <sheetData sheetId="19"/>
      <sheetData sheetId="20"/>
      <sheetData sheetId="21">
        <row r="132">
          <cell r="L132">
            <v>100000</v>
          </cell>
        </row>
        <row r="136">
          <cell r="L136">
            <v>60000</v>
          </cell>
        </row>
      </sheetData>
      <sheetData sheetId="22">
        <row r="62">
          <cell r="L62">
            <v>120000</v>
          </cell>
        </row>
        <row r="66">
          <cell r="L66">
            <v>120000</v>
          </cell>
        </row>
        <row r="132">
          <cell r="L132">
            <v>100000</v>
          </cell>
        </row>
        <row r="136">
          <cell r="L136">
            <v>60000</v>
          </cell>
        </row>
      </sheetData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k. Fillore"/>
      <sheetName val="1.Sh.F&quot;Nuhi Mazreku&quot;Goriq"/>
      <sheetName val="2.Sh.F.Hasan Prishtina Terpez"/>
      <sheetName val="3.Sh.F&quot;Naim Frasheri Banjë"/>
      <sheetName val="4.Shf'Deshmoret e Kombit Ngucat"/>
      <sheetName val="5.Shf&quot;Salih Bytyqi Shkozë"/>
      <sheetName val="6.SH&quot;Ibrahim Mazreku Malishevë"/>
      <sheetName val="7.Sh.F.Imer Krasniqi-Carralluk"/>
      <sheetName val="8.Sh.F&quot;Gjergj Fishta SEnik"/>
      <sheetName val="9.Sh.F&quot;Ramadan MOrina Damanek "/>
      <sheetName val="10.Sh.F.F.Vesel Pagarusha Pagar"/>
      <sheetName val="11.Sh.F&quot;Asim Vokshi Panorc"/>
      <sheetName val="12.Sh.. Rifat Berisha Berish"/>
      <sheetName val="13.Sh.F.gjergj Kastriot. Llozic"/>
      <sheetName val="14.Sh.Emin Duraku Dragobil"/>
      <sheetName val="15.Sh.F&quot;Hilmi Hoti Carralluk"/>
      <sheetName val="16.Sh.F.G.Terbeshi &quot;Ostrozub"/>
      <sheetName val="17.Sh.F&quot;Kajtaz Ramadani Kijevë"/>
      <sheetName val="18.SH.F&quot;D.Fshatit&quot;Bubavec"/>
      <sheetName val="19.SH.F'Habib Berisha&quot;Gurbardh"/>
      <sheetName val="20.Sh.F&quot;Beqir Gashi Rrezor"/>
      <sheetName val="21.Sh.F&quot;Xheve Krasniqi Lladroc-"/>
      <sheetName val="22.Sh.Visar Krasniqi Drenoc"/>
      <sheetName val="23Sh.F.Afrim Krasniqi Bardh"/>
      <sheetName val="24.Sh.F&quot;l8. Prilli Burim"/>
      <sheetName val="25.Sh.F&quot;Prof.Dr.Tafil Kelmendi-"/>
      <sheetName val="26 Ismet Jashari Kum. Temeqin"/>
      <sheetName val="27.Sh.F&quot;Ruzhdi Xhyliqi-Maralii"/>
      <sheetName val="28.ShF'A.Buqaji&quot; LLadroc"/>
      <sheetName val="29.Sh.F&quot;Migjeni&quot;Lumishtë"/>
      <sheetName val="30.SH.F17Shkurti Begaji"/>
      <sheetName val="31.Sh.F.28Nentori &quot;Karvasari"/>
      <sheetName val="32SH,F&quot;Bajram Curri Drenoc"/>
      <sheetName val="33.Sh.F.Ismajl Qemajli Bellanic"/>
      <sheetName val="34.SHF&quot;Fehmi Agani turjak"/>
      <sheetName val="35.SHF.Petro Nino Luarasi LLapq"/>
      <sheetName val="36.Labinot Krasniqi Mirush"/>
      <sheetName val="Permble e arsimit fillor"/>
      <sheetName val="ShM&quot;L.Paradeci Kijevë"/>
      <sheetName val="SHM.Hamdi Berisha&quot;Malishevë"/>
      <sheetName val="DKA"/>
      <sheetName val="Arsimi Parafillor"/>
      <sheetName val="Arsimi Fillor"/>
      <sheetName val="Arsimi i mesem"/>
      <sheetName val="Totali i Arsimitt2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38">
          <cell r="D138">
            <v>0</v>
          </cell>
        </row>
        <row r="139">
          <cell r="D139">
            <v>0</v>
          </cell>
        </row>
      </sheetData>
      <sheetData sheetId="39">
        <row r="138">
          <cell r="D138">
            <v>0</v>
          </cell>
        </row>
        <row r="139">
          <cell r="D139">
            <v>0</v>
          </cell>
        </row>
      </sheetData>
      <sheetData sheetId="40"/>
      <sheetData sheetId="41">
        <row r="15">
          <cell r="C15">
            <v>1</v>
          </cell>
          <cell r="D15">
            <v>6766.5600000000013</v>
          </cell>
          <cell r="F15">
            <v>237.71999999999997</v>
          </cell>
          <cell r="H15">
            <v>7004.2800000000016</v>
          </cell>
        </row>
        <row r="16">
          <cell r="C16">
            <v>1</v>
          </cell>
          <cell r="D16">
            <v>5461.2</v>
          </cell>
          <cell r="F16">
            <v>167.88</v>
          </cell>
          <cell r="H16">
            <v>5629.08</v>
          </cell>
        </row>
        <row r="18">
          <cell r="C18">
            <v>53</v>
          </cell>
          <cell r="D18">
            <v>332753.88</v>
          </cell>
          <cell r="F18">
            <v>11570.880000000001</v>
          </cell>
          <cell r="H18">
            <v>344324.76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C23">
            <v>5</v>
          </cell>
          <cell r="D23">
            <v>19088.88</v>
          </cell>
          <cell r="F23">
            <v>111.12</v>
          </cell>
          <cell r="H23">
            <v>19200</v>
          </cell>
        </row>
        <row r="24">
          <cell r="C24">
            <v>23</v>
          </cell>
          <cell r="D24">
            <v>121725.72</v>
          </cell>
          <cell r="F24">
            <v>209.52</v>
          </cell>
          <cell r="H24">
            <v>121935.24</v>
          </cell>
        </row>
        <row r="25">
          <cell r="C25">
            <v>3</v>
          </cell>
          <cell r="D25">
            <v>14220.36</v>
          </cell>
          <cell r="F25">
            <v>372.84000000000003</v>
          </cell>
          <cell r="H25">
            <v>14593.2</v>
          </cell>
        </row>
        <row r="26">
          <cell r="C26">
            <v>86</v>
          </cell>
          <cell r="F26">
            <v>12669.960000000003</v>
          </cell>
        </row>
        <row r="27">
          <cell r="H27">
            <v>538320.88800000004</v>
          </cell>
        </row>
        <row r="33">
          <cell r="D33">
            <v>62500</v>
          </cell>
          <cell r="G33">
            <v>60000</v>
          </cell>
        </row>
        <row r="35">
          <cell r="H35">
            <v>0</v>
          </cell>
        </row>
        <row r="36">
          <cell r="H36">
            <v>0</v>
          </cell>
        </row>
        <row r="42">
          <cell r="E42">
            <v>0</v>
          </cell>
          <cell r="F42">
            <v>0</v>
          </cell>
        </row>
        <row r="55">
          <cell r="G55">
            <v>2000</v>
          </cell>
        </row>
        <row r="61">
          <cell r="D61">
            <v>500</v>
          </cell>
        </row>
        <row r="62">
          <cell r="G62">
            <v>3500</v>
          </cell>
        </row>
        <row r="63">
          <cell r="E63">
            <v>0</v>
          </cell>
          <cell r="F63">
            <v>0</v>
          </cell>
        </row>
        <row r="64">
          <cell r="D64">
            <v>1500</v>
          </cell>
          <cell r="H64">
            <v>1500</v>
          </cell>
        </row>
        <row r="65">
          <cell r="H65">
            <v>0</v>
          </cell>
        </row>
        <row r="66">
          <cell r="D66">
            <v>60000</v>
          </cell>
          <cell r="G66">
            <v>51000</v>
          </cell>
          <cell r="H66">
            <v>111000</v>
          </cell>
        </row>
        <row r="67">
          <cell r="H67">
            <v>0</v>
          </cell>
        </row>
        <row r="68">
          <cell r="D68">
            <v>500</v>
          </cell>
          <cell r="G68">
            <v>3500</v>
          </cell>
          <cell r="H68">
            <v>4000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80">
          <cell r="G80">
            <v>0</v>
          </cell>
        </row>
        <row r="83">
          <cell r="D83">
            <v>0</v>
          </cell>
          <cell r="G83">
            <v>0</v>
          </cell>
        </row>
        <row r="85">
          <cell r="G85">
            <v>0</v>
          </cell>
        </row>
        <row r="110">
          <cell r="G110">
            <v>0</v>
          </cell>
        </row>
        <row r="116">
          <cell r="G116">
            <v>0</v>
          </cell>
          <cell r="H116">
            <v>4500</v>
          </cell>
        </row>
        <row r="117">
          <cell r="D117">
            <v>2500</v>
          </cell>
        </row>
        <row r="118">
          <cell r="D118">
            <v>500</v>
          </cell>
        </row>
        <row r="119">
          <cell r="D119">
            <v>1200</v>
          </cell>
        </row>
        <row r="121">
          <cell r="D121">
            <v>300</v>
          </cell>
        </row>
        <row r="127">
          <cell r="G127">
            <v>0</v>
          </cell>
        </row>
        <row r="139">
          <cell r="G139">
            <v>0</v>
          </cell>
        </row>
      </sheetData>
      <sheetData sheetId="42">
        <row r="13">
          <cell r="D13">
            <v>0</v>
          </cell>
        </row>
        <row r="14">
          <cell r="D14">
            <v>37</v>
          </cell>
          <cell r="E14">
            <v>250992.47999999995</v>
          </cell>
          <cell r="G14">
            <v>23492.159999999996</v>
          </cell>
          <cell r="I14">
            <v>274484.64</v>
          </cell>
        </row>
        <row r="15">
          <cell r="D15">
            <v>1</v>
          </cell>
          <cell r="E15">
            <v>5461.2</v>
          </cell>
          <cell r="G15">
            <v>311.76</v>
          </cell>
          <cell r="I15">
            <v>5772.96</v>
          </cell>
        </row>
        <row r="16">
          <cell r="D16">
            <v>3</v>
          </cell>
          <cell r="E16">
            <v>17903.04</v>
          </cell>
          <cell r="G16">
            <v>324.72000000000003</v>
          </cell>
          <cell r="I16">
            <v>18227.760000000002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E19">
            <v>0</v>
          </cell>
        </row>
        <row r="20">
          <cell r="D20">
            <v>648</v>
          </cell>
          <cell r="E20">
            <v>3899782.6100000008</v>
          </cell>
          <cell r="G20">
            <v>274052.03999999998</v>
          </cell>
          <cell r="I20">
            <v>4173834.6500000004</v>
          </cell>
        </row>
        <row r="21">
          <cell r="D21">
            <v>25</v>
          </cell>
          <cell r="E21">
            <v>156009.21000000002</v>
          </cell>
          <cell r="G21">
            <v>3180</v>
          </cell>
          <cell r="I21">
            <v>159189.21000000002</v>
          </cell>
        </row>
        <row r="22">
          <cell r="D22">
            <v>3</v>
          </cell>
          <cell r="E22">
            <v>8433.36</v>
          </cell>
          <cell r="G22">
            <v>392.64</v>
          </cell>
          <cell r="I22">
            <v>8826</v>
          </cell>
        </row>
        <row r="23">
          <cell r="D23">
            <v>95</v>
          </cell>
          <cell r="E23">
            <v>312895.91999999993</v>
          </cell>
          <cell r="G23">
            <v>19849.2</v>
          </cell>
          <cell r="I23">
            <v>332745.12000000005</v>
          </cell>
        </row>
        <row r="24">
          <cell r="E24">
            <v>0</v>
          </cell>
        </row>
        <row r="25">
          <cell r="E25">
            <v>0</v>
          </cell>
        </row>
        <row r="26">
          <cell r="D26">
            <v>812</v>
          </cell>
          <cell r="G26">
            <v>321602.52</v>
          </cell>
        </row>
        <row r="27">
          <cell r="I27">
            <v>5221734.3570000008</v>
          </cell>
        </row>
        <row r="33">
          <cell r="I33">
            <v>399590</v>
          </cell>
        </row>
        <row r="35">
          <cell r="E35">
            <v>2850</v>
          </cell>
          <cell r="I35">
            <v>2850</v>
          </cell>
        </row>
        <row r="36">
          <cell r="E36">
            <v>700</v>
          </cell>
          <cell r="I36">
            <v>700</v>
          </cell>
        </row>
        <row r="38">
          <cell r="E38">
            <v>5050</v>
          </cell>
        </row>
        <row r="39">
          <cell r="E39">
            <v>600</v>
          </cell>
        </row>
        <row r="40">
          <cell r="E40">
            <v>0</v>
          </cell>
        </row>
        <row r="41">
          <cell r="E41">
            <v>0</v>
          </cell>
        </row>
        <row r="42">
          <cell r="F42">
            <v>0</v>
          </cell>
          <cell r="G42">
            <v>0</v>
          </cell>
        </row>
        <row r="43">
          <cell r="E43">
            <v>3450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8740</v>
          </cell>
        </row>
        <row r="49">
          <cell r="E49">
            <v>5450</v>
          </cell>
        </row>
        <row r="50">
          <cell r="E50">
            <v>0</v>
          </cell>
        </row>
        <row r="51">
          <cell r="E51">
            <v>0</v>
          </cell>
        </row>
        <row r="53">
          <cell r="E53">
            <v>200</v>
          </cell>
        </row>
        <row r="54">
          <cell r="E54">
            <v>0</v>
          </cell>
        </row>
        <row r="55">
          <cell r="E55">
            <v>200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14050</v>
          </cell>
        </row>
        <row r="62">
          <cell r="E62">
            <v>0</v>
          </cell>
        </row>
        <row r="63">
          <cell r="F63">
            <v>0</v>
          </cell>
          <cell r="G63">
            <v>0</v>
          </cell>
        </row>
        <row r="64">
          <cell r="E64">
            <v>14950</v>
          </cell>
          <cell r="I64">
            <v>14950</v>
          </cell>
        </row>
        <row r="65">
          <cell r="E65">
            <v>0</v>
          </cell>
          <cell r="I65">
            <v>0</v>
          </cell>
        </row>
        <row r="66">
          <cell r="E66">
            <v>146200</v>
          </cell>
          <cell r="I66">
            <v>146200</v>
          </cell>
        </row>
        <row r="67">
          <cell r="I67">
            <v>0</v>
          </cell>
        </row>
        <row r="68">
          <cell r="E68">
            <v>9750</v>
          </cell>
          <cell r="I68">
            <v>9750</v>
          </cell>
        </row>
        <row r="69">
          <cell r="E69">
            <v>550</v>
          </cell>
          <cell r="I69">
            <v>550</v>
          </cell>
        </row>
        <row r="70">
          <cell r="E70">
            <v>0</v>
          </cell>
          <cell r="I70">
            <v>0</v>
          </cell>
        </row>
        <row r="71">
          <cell r="E71">
            <v>0</v>
          </cell>
          <cell r="I71">
            <v>0</v>
          </cell>
        </row>
        <row r="72">
          <cell r="E72">
            <v>0</v>
          </cell>
          <cell r="I72">
            <v>0</v>
          </cell>
        </row>
        <row r="74">
          <cell r="E74">
            <v>1800</v>
          </cell>
        </row>
        <row r="75">
          <cell r="E75">
            <v>8000</v>
          </cell>
        </row>
        <row r="76">
          <cell r="E76">
            <v>0</v>
          </cell>
        </row>
        <row r="77">
          <cell r="E77">
            <v>145900</v>
          </cell>
        </row>
        <row r="78">
          <cell r="E78">
            <v>0</v>
          </cell>
        </row>
        <row r="79">
          <cell r="E79">
            <v>0</v>
          </cell>
        </row>
        <row r="80">
          <cell r="H80">
            <v>0</v>
          </cell>
        </row>
        <row r="81">
          <cell r="E81">
            <v>0</v>
          </cell>
        </row>
        <row r="83">
          <cell r="E83">
            <v>0</v>
          </cell>
          <cell r="H83">
            <v>0</v>
          </cell>
        </row>
        <row r="84">
          <cell r="E84">
            <v>0</v>
          </cell>
        </row>
        <row r="85">
          <cell r="H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10000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3350</v>
          </cell>
        </row>
        <row r="98">
          <cell r="E98">
            <v>3350</v>
          </cell>
        </row>
        <row r="99">
          <cell r="E99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7">
          <cell r="E107">
            <v>1850</v>
          </cell>
        </row>
        <row r="108">
          <cell r="E108">
            <v>1850</v>
          </cell>
        </row>
        <row r="109">
          <cell r="E109">
            <v>1750</v>
          </cell>
        </row>
        <row r="110">
          <cell r="H110">
            <v>0</v>
          </cell>
        </row>
        <row r="111">
          <cell r="E111">
            <v>9000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H116">
            <v>0</v>
          </cell>
          <cell r="I116">
            <v>72034.004000000001</v>
          </cell>
        </row>
        <row r="117">
          <cell r="E117">
            <v>39374.004000000001</v>
          </cell>
        </row>
        <row r="118">
          <cell r="E118">
            <v>5802</v>
          </cell>
        </row>
        <row r="119">
          <cell r="E119">
            <v>22730</v>
          </cell>
        </row>
        <row r="120">
          <cell r="E120">
            <v>350</v>
          </cell>
        </row>
        <row r="121">
          <cell r="E121">
            <v>3778</v>
          </cell>
        </row>
        <row r="124">
          <cell r="E124">
            <v>0</v>
          </cell>
        </row>
        <row r="127">
          <cell r="H127">
            <v>0</v>
          </cell>
        </row>
        <row r="128">
          <cell r="E128">
            <v>0</v>
          </cell>
        </row>
        <row r="139">
          <cell r="H139">
            <v>0</v>
          </cell>
        </row>
      </sheetData>
      <sheetData sheetId="43">
        <row r="13">
          <cell r="C13">
            <v>2</v>
          </cell>
          <cell r="D13">
            <v>15069.6</v>
          </cell>
          <cell r="F13">
            <v>1466.8799999999999</v>
          </cell>
          <cell r="H13">
            <v>16536.480000000003</v>
          </cell>
        </row>
        <row r="14">
          <cell r="C14">
            <v>1</v>
          </cell>
          <cell r="D14">
            <v>6766.5599999999995</v>
          </cell>
          <cell r="F14">
            <v>356.64</v>
          </cell>
          <cell r="H14">
            <v>7123.2</v>
          </cell>
        </row>
        <row r="15">
          <cell r="C15">
            <v>2</v>
          </cell>
          <cell r="D15">
            <v>11779.2</v>
          </cell>
          <cell r="F15">
            <v>955.92000000000007</v>
          </cell>
          <cell r="H15">
            <v>12735.12</v>
          </cell>
        </row>
        <row r="16">
          <cell r="C16">
            <v>3</v>
          </cell>
          <cell r="D16">
            <v>14252.400000000001</v>
          </cell>
          <cell r="F16">
            <v>3846.2400000000007</v>
          </cell>
          <cell r="H16">
            <v>18098.640000000003</v>
          </cell>
        </row>
        <row r="17">
          <cell r="C17">
            <v>108</v>
          </cell>
          <cell r="D17">
            <v>849547</v>
          </cell>
          <cell r="F17">
            <v>56499.96</v>
          </cell>
          <cell r="H17">
            <v>906046.96</v>
          </cell>
        </row>
        <row r="18">
          <cell r="C18">
            <v>0</v>
          </cell>
          <cell r="D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H21">
            <v>0</v>
          </cell>
        </row>
        <row r="22">
          <cell r="C22">
            <v>1</v>
          </cell>
          <cell r="D22">
            <v>3205.8</v>
          </cell>
          <cell r="F22">
            <v>224.39999999999998</v>
          </cell>
          <cell r="H22">
            <v>3430.2000000000003</v>
          </cell>
        </row>
        <row r="23">
          <cell r="C23">
            <v>16</v>
          </cell>
          <cell r="D23">
            <v>45843.839999999997</v>
          </cell>
          <cell r="F23">
            <v>3538.08</v>
          </cell>
          <cell r="H23">
            <v>49381.919999999998</v>
          </cell>
        </row>
        <row r="24">
          <cell r="D24">
            <v>0</v>
          </cell>
          <cell r="H24">
            <v>0</v>
          </cell>
        </row>
        <row r="25">
          <cell r="D25">
            <v>0</v>
          </cell>
          <cell r="H25">
            <v>0</v>
          </cell>
        </row>
        <row r="26">
          <cell r="C26">
            <v>133</v>
          </cell>
          <cell r="F26">
            <v>66888.12</v>
          </cell>
        </row>
        <row r="27">
          <cell r="H27">
            <v>1064020.1459999999</v>
          </cell>
        </row>
        <row r="33">
          <cell r="H33">
            <v>134999.21</v>
          </cell>
        </row>
        <row r="35">
          <cell r="D35">
            <v>3000</v>
          </cell>
          <cell r="F35">
            <v>0</v>
          </cell>
          <cell r="G35">
            <v>0</v>
          </cell>
          <cell r="I35">
            <v>3000</v>
          </cell>
        </row>
        <row r="36">
          <cell r="D36">
            <v>1500</v>
          </cell>
          <cell r="I36">
            <v>1500</v>
          </cell>
        </row>
        <row r="38">
          <cell r="D38">
            <v>4000</v>
          </cell>
        </row>
        <row r="39">
          <cell r="D39">
            <v>1000</v>
          </cell>
        </row>
        <row r="40">
          <cell r="D40">
            <v>0</v>
          </cell>
        </row>
        <row r="41">
          <cell r="D41">
            <v>0</v>
          </cell>
        </row>
        <row r="42">
          <cell r="E42">
            <v>0</v>
          </cell>
          <cell r="F42">
            <v>0</v>
          </cell>
        </row>
        <row r="43">
          <cell r="D43">
            <v>1500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26230.21</v>
          </cell>
        </row>
        <row r="49">
          <cell r="D49">
            <v>2200</v>
          </cell>
        </row>
        <row r="50">
          <cell r="D50">
            <v>0</v>
          </cell>
        </row>
        <row r="51">
          <cell r="D51">
            <v>0</v>
          </cell>
        </row>
        <row r="53">
          <cell r="D53">
            <v>6000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10269</v>
          </cell>
        </row>
        <row r="62">
          <cell r="D62">
            <v>0</v>
          </cell>
        </row>
        <row r="63">
          <cell r="E63">
            <v>0</v>
          </cell>
          <cell r="F63">
            <v>0</v>
          </cell>
        </row>
        <row r="64">
          <cell r="D64">
            <v>12000</v>
          </cell>
          <cell r="H64">
            <v>12000</v>
          </cell>
        </row>
        <row r="65">
          <cell r="D65">
            <v>0</v>
          </cell>
          <cell r="H65">
            <v>0</v>
          </cell>
        </row>
        <row r="66">
          <cell r="D66">
            <v>0</v>
          </cell>
          <cell r="H66">
            <v>0</v>
          </cell>
        </row>
        <row r="67">
          <cell r="D67">
            <v>0</v>
          </cell>
          <cell r="H67">
            <v>0</v>
          </cell>
        </row>
        <row r="68">
          <cell r="D68">
            <v>8000</v>
          </cell>
          <cell r="H68">
            <v>8000</v>
          </cell>
        </row>
        <row r="69">
          <cell r="D69">
            <v>0</v>
          </cell>
          <cell r="H69">
            <v>0</v>
          </cell>
        </row>
        <row r="70">
          <cell r="D70">
            <v>0</v>
          </cell>
          <cell r="H70">
            <v>0</v>
          </cell>
        </row>
        <row r="71">
          <cell r="D71">
            <v>0</v>
          </cell>
          <cell r="H71">
            <v>0</v>
          </cell>
        </row>
        <row r="72">
          <cell r="D72">
            <v>0</v>
          </cell>
          <cell r="H72">
            <v>0</v>
          </cell>
        </row>
        <row r="74">
          <cell r="D74">
            <v>450</v>
          </cell>
        </row>
        <row r="75">
          <cell r="D75">
            <v>18000</v>
          </cell>
        </row>
        <row r="76">
          <cell r="D76">
            <v>0</v>
          </cell>
        </row>
        <row r="77">
          <cell r="D77">
            <v>27000</v>
          </cell>
        </row>
        <row r="78">
          <cell r="D78">
            <v>0</v>
          </cell>
        </row>
        <row r="79">
          <cell r="D79">
            <v>0</v>
          </cell>
        </row>
        <row r="80">
          <cell r="G80">
            <v>0</v>
          </cell>
        </row>
        <row r="81">
          <cell r="D81">
            <v>0</v>
          </cell>
        </row>
        <row r="83">
          <cell r="D83">
            <v>0</v>
          </cell>
          <cell r="G83">
            <v>0</v>
          </cell>
        </row>
        <row r="84">
          <cell r="D84">
            <v>0</v>
          </cell>
        </row>
        <row r="85">
          <cell r="G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5500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3500</v>
          </cell>
        </row>
        <row r="98">
          <cell r="D98">
            <v>2500</v>
          </cell>
        </row>
        <row r="99">
          <cell r="D99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7">
          <cell r="D107">
            <v>450</v>
          </cell>
        </row>
        <row r="108">
          <cell r="D108">
            <v>450</v>
          </cell>
        </row>
        <row r="109">
          <cell r="D109">
            <v>450</v>
          </cell>
        </row>
        <row r="110">
          <cell r="G110">
            <v>0</v>
          </cell>
        </row>
        <row r="111">
          <cell r="D111">
            <v>1000</v>
          </cell>
        </row>
        <row r="112">
          <cell r="D112">
            <v>0</v>
          </cell>
        </row>
        <row r="116">
          <cell r="G116">
            <v>0</v>
          </cell>
          <cell r="H116">
            <v>38466</v>
          </cell>
        </row>
        <row r="117">
          <cell r="D117">
            <v>13500</v>
          </cell>
        </row>
        <row r="118">
          <cell r="D118">
            <v>3000</v>
          </cell>
        </row>
        <row r="119">
          <cell r="D119">
            <v>21468</v>
          </cell>
        </row>
        <row r="120">
          <cell r="D120">
            <v>0</v>
          </cell>
        </row>
        <row r="121">
          <cell r="D121">
            <v>498</v>
          </cell>
        </row>
        <row r="124">
          <cell r="D124">
            <v>0</v>
          </cell>
        </row>
        <row r="127">
          <cell r="G127">
            <v>0</v>
          </cell>
        </row>
        <row r="128">
          <cell r="D128">
            <v>0</v>
          </cell>
        </row>
        <row r="129">
          <cell r="G129">
            <v>0</v>
          </cell>
        </row>
        <row r="139">
          <cell r="G139">
            <v>0</v>
          </cell>
        </row>
      </sheetData>
      <sheetData sheetId="44">
        <row r="26">
          <cell r="H26">
            <v>6824075.3910000008</v>
          </cell>
        </row>
      </sheetData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ndetsia"/>
      <sheetName val="Sheet3"/>
    </sheetNames>
    <sheetDataSet>
      <sheetData sheetId="0">
        <row r="36">
          <cell r="C36">
            <v>153</v>
          </cell>
        </row>
        <row r="38">
          <cell r="H38">
            <v>1160951.6654999999</v>
          </cell>
        </row>
        <row r="44">
          <cell r="D44">
            <v>650370</v>
          </cell>
          <cell r="G44">
            <v>35000</v>
          </cell>
        </row>
        <row r="127">
          <cell r="H127">
            <v>170000</v>
          </cell>
        </row>
        <row r="133">
          <cell r="D133">
            <v>100000</v>
          </cell>
          <cell r="G133">
            <v>20000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4"/>
  <sheetViews>
    <sheetView topLeftCell="A40" zoomScale="70" zoomScaleNormal="70" workbookViewId="0">
      <selection activeCell="Q25" sqref="Q25"/>
    </sheetView>
  </sheetViews>
  <sheetFormatPr defaultRowHeight="15"/>
  <cols>
    <col min="1" max="1" width="7.7109375" customWidth="1"/>
    <col min="2" max="2" width="11.140625" bestFit="1" customWidth="1"/>
    <col min="3" max="3" width="10.28515625" customWidth="1"/>
    <col min="4" max="4" width="57.28515625" customWidth="1"/>
    <col min="5" max="5" width="14.85546875" customWidth="1"/>
    <col min="6" max="6" width="15.42578125" customWidth="1"/>
    <col min="7" max="7" width="14.5703125" customWidth="1"/>
    <col min="8" max="8" width="13" customWidth="1"/>
    <col min="9" max="9" width="12.85546875" bestFit="1" customWidth="1"/>
    <col min="10" max="10" width="15.7109375" bestFit="1" customWidth="1"/>
    <col min="11" max="11" width="14.85546875" customWidth="1"/>
    <col min="12" max="12" width="13.28515625" bestFit="1" customWidth="1"/>
    <col min="13" max="13" width="18.5703125" customWidth="1"/>
    <col min="14" max="14" width="15.28515625" customWidth="1"/>
    <col min="15" max="15" width="10.42578125" bestFit="1" customWidth="1"/>
  </cols>
  <sheetData>
    <row r="1" spans="1:25" ht="23.25" customHeight="1">
      <c r="A1" s="931" t="s">
        <v>50</v>
      </c>
      <c r="B1" s="931"/>
      <c r="C1" s="931"/>
      <c r="D1" s="931"/>
      <c r="E1" s="931"/>
      <c r="F1" s="931"/>
      <c r="G1" s="931"/>
      <c r="H1" s="78"/>
      <c r="I1" s="79"/>
      <c r="J1" s="78"/>
      <c r="K1" s="80"/>
      <c r="L1" s="16"/>
      <c r="M1" s="15"/>
    </row>
    <row r="2" spans="1:25" ht="18">
      <c r="A2" s="17"/>
      <c r="B2" s="17"/>
      <c r="C2" s="17"/>
      <c r="D2" s="17"/>
      <c r="E2" s="18"/>
      <c r="F2" s="18"/>
      <c r="G2" s="18"/>
      <c r="H2" s="18"/>
      <c r="I2" s="18"/>
      <c r="J2" s="18"/>
      <c r="K2" s="15"/>
      <c r="L2" s="15"/>
      <c r="M2" s="15"/>
    </row>
    <row r="3" spans="1:25" ht="15" customHeight="1">
      <c r="A3" s="932" t="s">
        <v>14</v>
      </c>
      <c r="B3" s="934" t="s">
        <v>32</v>
      </c>
      <c r="C3" s="932" t="s">
        <v>16</v>
      </c>
      <c r="D3" s="932" t="s">
        <v>1</v>
      </c>
      <c r="E3" s="928" t="s">
        <v>48</v>
      </c>
      <c r="F3" s="929"/>
      <c r="G3" s="930"/>
      <c r="H3" s="928" t="s">
        <v>20</v>
      </c>
      <c r="I3" s="929"/>
      <c r="J3" s="930"/>
      <c r="K3" s="928" t="s">
        <v>49</v>
      </c>
      <c r="L3" s="929"/>
      <c r="M3" s="930"/>
      <c r="O3" s="927"/>
      <c r="P3" s="927"/>
      <c r="Q3" s="927"/>
      <c r="R3" s="927"/>
      <c r="S3" s="927"/>
      <c r="T3" s="927"/>
      <c r="U3" s="927"/>
      <c r="V3" s="927"/>
      <c r="W3" s="927"/>
      <c r="X3" s="5"/>
      <c r="Y3" s="5"/>
    </row>
    <row r="4" spans="1:25" ht="54" customHeight="1">
      <c r="A4" s="933"/>
      <c r="B4" s="935"/>
      <c r="C4" s="933"/>
      <c r="D4" s="933"/>
      <c r="E4" s="19" t="s">
        <v>2</v>
      </c>
      <c r="F4" s="19" t="s">
        <v>3</v>
      </c>
      <c r="G4" s="20" t="s">
        <v>68</v>
      </c>
      <c r="H4" s="19" t="s">
        <v>2</v>
      </c>
      <c r="I4" s="19" t="s">
        <v>3</v>
      </c>
      <c r="J4" s="20" t="s">
        <v>68</v>
      </c>
      <c r="K4" s="19" t="s">
        <v>2</v>
      </c>
      <c r="L4" s="19" t="s">
        <v>3</v>
      </c>
      <c r="M4" s="21" t="s">
        <v>68</v>
      </c>
      <c r="O4" s="6"/>
      <c r="P4" s="6"/>
      <c r="Q4" s="7"/>
      <c r="R4" s="6"/>
      <c r="S4" s="6"/>
      <c r="T4" s="7"/>
      <c r="U4" s="6"/>
      <c r="V4" s="6"/>
      <c r="W4" s="7"/>
      <c r="X4" s="5"/>
      <c r="Y4" s="5"/>
    </row>
    <row r="5" spans="1:25" ht="18" customHeight="1">
      <c r="A5" s="22"/>
      <c r="B5" s="22"/>
      <c r="C5" s="22"/>
      <c r="D5" s="23" t="s">
        <v>4</v>
      </c>
      <c r="E5" s="24">
        <f>E6</f>
        <v>4871643</v>
      </c>
      <c r="F5" s="24">
        <f>F6</f>
        <v>463103</v>
      </c>
      <c r="G5" s="24">
        <f>G6+G17+G23+G27+G34+G36+G39</f>
        <v>5334746</v>
      </c>
      <c r="H5" s="24">
        <f>H6+H17+H23+H27+H34+H39</f>
        <v>5943252</v>
      </c>
      <c r="I5" s="24">
        <f>I6+I17+I39</f>
        <v>461480</v>
      </c>
      <c r="J5" s="24">
        <f>J6+J17+J23+J27+J34+J39</f>
        <v>6404732</v>
      </c>
      <c r="K5" s="24">
        <f>K6</f>
        <v>6433869</v>
      </c>
      <c r="L5" s="24">
        <f>L6</f>
        <v>463708</v>
      </c>
      <c r="M5" s="24">
        <f>K5+L5</f>
        <v>6897577</v>
      </c>
      <c r="N5" s="13"/>
      <c r="O5" s="8"/>
      <c r="P5" s="8"/>
      <c r="Q5" s="8"/>
      <c r="R5" s="8"/>
      <c r="S5" s="8"/>
      <c r="T5" s="8"/>
      <c r="U5" s="8"/>
      <c r="V5" s="8"/>
      <c r="W5" s="8"/>
      <c r="X5" s="5"/>
      <c r="Y5" s="5"/>
    </row>
    <row r="6" spans="1:25" ht="18.75">
      <c r="A6" s="25"/>
      <c r="B6" s="25"/>
      <c r="C6" s="25">
        <v>625180</v>
      </c>
      <c r="D6" s="26" t="s">
        <v>13</v>
      </c>
      <c r="E6" s="27">
        <f>E7+E17+E23+E27+E34+E36+E39</f>
        <v>4871643</v>
      </c>
      <c r="F6" s="27">
        <f>F7+F17+F23</f>
        <v>463103</v>
      </c>
      <c r="G6" s="27">
        <f>G7</f>
        <v>3190000</v>
      </c>
      <c r="H6" s="27">
        <f>H7</f>
        <v>3117917</v>
      </c>
      <c r="I6" s="27">
        <f>I7</f>
        <v>347980</v>
      </c>
      <c r="J6" s="27">
        <f>J7</f>
        <v>3465897</v>
      </c>
      <c r="K6" s="27">
        <f>K7+K17+K23+K27+K34+K39</f>
        <v>6433869</v>
      </c>
      <c r="L6" s="27">
        <f>L7+L17</f>
        <v>463708</v>
      </c>
      <c r="M6" s="27">
        <f>M7</f>
        <v>3778641</v>
      </c>
      <c r="N6" s="4"/>
      <c r="O6" s="9"/>
      <c r="P6" s="9"/>
      <c r="Q6" s="9"/>
      <c r="R6" s="9"/>
      <c r="S6" s="9"/>
      <c r="T6" s="9"/>
      <c r="U6" s="9"/>
      <c r="V6" s="9"/>
      <c r="W6" s="9"/>
      <c r="X6" s="5"/>
      <c r="Y6" s="5"/>
    </row>
    <row r="7" spans="1:25" ht="18.75">
      <c r="A7" s="22" t="s">
        <v>5</v>
      </c>
      <c r="B7" s="22"/>
      <c r="C7" s="22">
        <v>180130</v>
      </c>
      <c r="D7" s="23" t="s">
        <v>6</v>
      </c>
      <c r="E7" s="28">
        <f>E8+E9+E11+E13+E14+E15+E16</f>
        <v>2806897</v>
      </c>
      <c r="F7" s="28">
        <f>F8+F9+F11+F12+F13+F14+F15+F16</f>
        <v>383103</v>
      </c>
      <c r="G7" s="28">
        <f t="shared" ref="G7" si="0">G8+G9+G11+G12+G13+G14+G15+G16</f>
        <v>3190000</v>
      </c>
      <c r="H7" s="28">
        <f>H16+H15+H14+H13+H12+H11+H10+H9+H8</f>
        <v>3117917</v>
      </c>
      <c r="I7" s="28">
        <f>I16+I15+I14+I13+I12+I11+I10+I9+I8</f>
        <v>347980</v>
      </c>
      <c r="J7" s="28">
        <f>H7+I7</f>
        <v>3465897</v>
      </c>
      <c r="K7" s="28">
        <f>K8+K9+K10+K11+K12+K13+K14+K15+K16</f>
        <v>3464933</v>
      </c>
      <c r="L7" s="28">
        <f t="shared" ref="L7:M7" si="1">L8+L9+L10+L11+L12+L13+L14+L15+L16</f>
        <v>313708</v>
      </c>
      <c r="M7" s="28">
        <f t="shared" si="1"/>
        <v>3778641</v>
      </c>
      <c r="N7" s="13"/>
      <c r="O7" s="10"/>
      <c r="P7" s="10"/>
      <c r="Q7" s="10"/>
      <c r="R7" s="10"/>
      <c r="S7" s="10"/>
      <c r="T7" s="10"/>
      <c r="U7" s="10"/>
      <c r="V7" s="10"/>
      <c r="W7" s="10"/>
      <c r="X7" s="5"/>
      <c r="Y7" s="5"/>
    </row>
    <row r="8" spans="1:25" s="1" customFormat="1" ht="39.75" customHeight="1">
      <c r="A8" s="29" t="s">
        <v>5</v>
      </c>
      <c r="B8" s="30">
        <v>51244</v>
      </c>
      <c r="C8" s="31"/>
      <c r="D8" s="32" t="s">
        <v>19</v>
      </c>
      <c r="E8" s="33">
        <v>250000</v>
      </c>
      <c r="F8" s="33">
        <v>50000</v>
      </c>
      <c r="G8" s="34">
        <f>E8+F8</f>
        <v>300000</v>
      </c>
      <c r="H8" s="33">
        <f>650000+274730+275</f>
        <v>925005</v>
      </c>
      <c r="I8" s="33">
        <v>80000</v>
      </c>
      <c r="J8" s="34">
        <f>H8+I8</f>
        <v>1005005</v>
      </c>
      <c r="K8" s="33">
        <v>700000</v>
      </c>
      <c r="L8" s="33">
        <v>50000</v>
      </c>
      <c r="M8" s="34">
        <f>K8+L8</f>
        <v>750000</v>
      </c>
      <c r="N8" s="4"/>
      <c r="P8" s="13" t="s">
        <v>0</v>
      </c>
    </row>
    <row r="9" spans="1:25" s="1" customFormat="1" ht="34.5" customHeight="1">
      <c r="A9" s="29" t="s">
        <v>5</v>
      </c>
      <c r="B9" s="30">
        <v>51773</v>
      </c>
      <c r="C9" s="31"/>
      <c r="D9" s="35" t="s">
        <v>47</v>
      </c>
      <c r="E9" s="33">
        <f>600000-93103-80000-180000</f>
        <v>246897</v>
      </c>
      <c r="F9" s="33">
        <v>93103</v>
      </c>
      <c r="G9" s="34">
        <f t="shared" ref="G9:G16" si="2">E9+F9</f>
        <v>340000</v>
      </c>
      <c r="H9" s="33">
        <v>450000</v>
      </c>
      <c r="I9" s="33">
        <v>50000</v>
      </c>
      <c r="J9" s="34">
        <f t="shared" ref="J9:J16" si="3">H9+I9</f>
        <v>500000</v>
      </c>
      <c r="K9" s="33">
        <f>900000-270066</f>
        <v>629934</v>
      </c>
      <c r="L9" s="33">
        <v>35000</v>
      </c>
      <c r="M9" s="34">
        <f t="shared" ref="M9:M16" si="4">K9+L9</f>
        <v>664934</v>
      </c>
    </row>
    <row r="10" spans="1:25" s="1" customFormat="1" ht="23.25" customHeight="1">
      <c r="A10" s="29" t="s">
        <v>5</v>
      </c>
      <c r="B10" s="30">
        <v>50713</v>
      </c>
      <c r="C10" s="31"/>
      <c r="D10" s="35" t="s">
        <v>21</v>
      </c>
      <c r="E10" s="33">
        <v>0</v>
      </c>
      <c r="F10" s="33">
        <v>0</v>
      </c>
      <c r="G10" s="34">
        <f t="shared" si="2"/>
        <v>0</v>
      </c>
      <c r="H10" s="33">
        <v>198521</v>
      </c>
      <c r="I10" s="33">
        <v>0</v>
      </c>
      <c r="J10" s="34">
        <f t="shared" si="3"/>
        <v>198521</v>
      </c>
      <c r="K10" s="33">
        <v>200000</v>
      </c>
      <c r="L10" s="33">
        <v>0</v>
      </c>
      <c r="M10" s="34">
        <f t="shared" si="4"/>
        <v>200000</v>
      </c>
    </row>
    <row r="11" spans="1:25" s="1" customFormat="1" ht="30" customHeight="1">
      <c r="A11" s="29" t="s">
        <v>5</v>
      </c>
      <c r="B11" s="30">
        <v>51055</v>
      </c>
      <c r="C11" s="31"/>
      <c r="D11" s="35" t="s">
        <v>22</v>
      </c>
      <c r="E11" s="33">
        <v>250000</v>
      </c>
      <c r="F11" s="33">
        <v>120000</v>
      </c>
      <c r="G11" s="34">
        <f t="shared" si="2"/>
        <v>370000</v>
      </c>
      <c r="H11" s="33">
        <v>252958</v>
      </c>
      <c r="I11" s="33">
        <f>70000</f>
        <v>70000</v>
      </c>
      <c r="J11" s="34">
        <f t="shared" si="3"/>
        <v>322958</v>
      </c>
      <c r="K11" s="33">
        <v>250000</v>
      </c>
      <c r="L11" s="33">
        <v>50000</v>
      </c>
      <c r="M11" s="34">
        <f t="shared" si="4"/>
        <v>300000</v>
      </c>
    </row>
    <row r="12" spans="1:25" s="1" customFormat="1" ht="38.25" customHeight="1">
      <c r="A12" s="29" t="s">
        <v>5</v>
      </c>
      <c r="B12" s="30">
        <v>51769</v>
      </c>
      <c r="C12" s="36"/>
      <c r="D12" s="35" t="s">
        <v>45</v>
      </c>
      <c r="E12" s="33">
        <v>0</v>
      </c>
      <c r="F12" s="33">
        <v>0</v>
      </c>
      <c r="G12" s="34">
        <f t="shared" si="2"/>
        <v>0</v>
      </c>
      <c r="H12" s="33">
        <v>300000</v>
      </c>
      <c r="I12" s="33">
        <v>0</v>
      </c>
      <c r="J12" s="34">
        <f t="shared" si="3"/>
        <v>300000</v>
      </c>
      <c r="K12" s="33">
        <v>400000</v>
      </c>
      <c r="L12" s="33">
        <v>50000</v>
      </c>
      <c r="M12" s="34">
        <f t="shared" si="4"/>
        <v>450000</v>
      </c>
    </row>
    <row r="13" spans="1:25" s="1" customFormat="1" ht="35.25" customHeight="1">
      <c r="A13" s="30" t="s">
        <v>53</v>
      </c>
      <c r="B13" s="30">
        <v>51770</v>
      </c>
      <c r="C13" s="36"/>
      <c r="D13" s="35" t="s">
        <v>44</v>
      </c>
      <c r="E13" s="33">
        <v>120000</v>
      </c>
      <c r="F13" s="33">
        <v>40000</v>
      </c>
      <c r="G13" s="34">
        <f t="shared" si="2"/>
        <v>160000</v>
      </c>
      <c r="H13" s="33">
        <v>415000</v>
      </c>
      <c r="I13" s="33">
        <v>0</v>
      </c>
      <c r="J13" s="34">
        <f t="shared" si="3"/>
        <v>415000</v>
      </c>
      <c r="K13" s="33">
        <v>414999</v>
      </c>
      <c r="L13" s="33">
        <v>73708</v>
      </c>
      <c r="M13" s="34">
        <f t="shared" si="4"/>
        <v>488707</v>
      </c>
    </row>
    <row r="14" spans="1:25" s="1" customFormat="1" ht="21" customHeight="1">
      <c r="A14" s="29" t="s">
        <v>5</v>
      </c>
      <c r="B14" s="30">
        <v>51771</v>
      </c>
      <c r="C14" s="36"/>
      <c r="D14" s="35" t="s">
        <v>35</v>
      </c>
      <c r="E14" s="33">
        <f>1900000-50000</f>
        <v>1850000</v>
      </c>
      <c r="F14" s="33">
        <v>0</v>
      </c>
      <c r="G14" s="34">
        <f t="shared" si="2"/>
        <v>1850000</v>
      </c>
      <c r="H14" s="33">
        <f>356433</f>
        <v>356433</v>
      </c>
      <c r="I14" s="33">
        <f>45000-520+53000+500</f>
        <v>97980</v>
      </c>
      <c r="J14" s="34">
        <f t="shared" si="3"/>
        <v>454413</v>
      </c>
      <c r="K14" s="33">
        <v>500000</v>
      </c>
      <c r="L14" s="33">
        <v>35000</v>
      </c>
      <c r="M14" s="34">
        <f t="shared" si="4"/>
        <v>535000</v>
      </c>
      <c r="N14" s="13" t="s">
        <v>0</v>
      </c>
    </row>
    <row r="15" spans="1:25" s="1" customFormat="1" ht="28.5" customHeight="1">
      <c r="A15" s="29" t="s">
        <v>53</v>
      </c>
      <c r="B15" s="30"/>
      <c r="C15" s="36"/>
      <c r="D15" s="35" t="s">
        <v>52</v>
      </c>
      <c r="E15" s="33">
        <v>20000</v>
      </c>
      <c r="F15" s="33">
        <v>80000</v>
      </c>
      <c r="G15" s="34">
        <f t="shared" si="2"/>
        <v>100000</v>
      </c>
      <c r="H15" s="33">
        <v>150000</v>
      </c>
      <c r="I15" s="33">
        <v>50000</v>
      </c>
      <c r="J15" s="34">
        <f t="shared" si="3"/>
        <v>200000</v>
      </c>
      <c r="K15" s="33">
        <v>300000</v>
      </c>
      <c r="L15" s="33">
        <v>20000</v>
      </c>
      <c r="M15" s="34">
        <f t="shared" si="4"/>
        <v>320000</v>
      </c>
    </row>
    <row r="16" spans="1:25" s="1" customFormat="1" ht="50.25" customHeight="1">
      <c r="A16" s="29" t="s">
        <v>53</v>
      </c>
      <c r="B16" s="30"/>
      <c r="C16" s="36"/>
      <c r="D16" s="35" t="s">
        <v>55</v>
      </c>
      <c r="E16" s="33">
        <v>70000</v>
      </c>
      <c r="F16" s="33">
        <v>0</v>
      </c>
      <c r="G16" s="34">
        <f t="shared" si="2"/>
        <v>70000</v>
      </c>
      <c r="H16" s="33">
        <v>70000</v>
      </c>
      <c r="I16" s="33">
        <v>0</v>
      </c>
      <c r="J16" s="34">
        <f t="shared" si="3"/>
        <v>70000</v>
      </c>
      <c r="K16" s="33">
        <v>70000</v>
      </c>
      <c r="L16" s="33">
        <v>0</v>
      </c>
      <c r="M16" s="34">
        <f t="shared" si="4"/>
        <v>70000</v>
      </c>
      <c r="O16" s="13"/>
    </row>
    <row r="17" spans="1:17" ht="18.75">
      <c r="A17" s="37"/>
      <c r="B17" s="38"/>
      <c r="C17" s="25">
        <v>625660</v>
      </c>
      <c r="D17" s="25" t="s">
        <v>7</v>
      </c>
      <c r="E17" s="27">
        <f>E18</f>
        <v>1042932</v>
      </c>
      <c r="F17" s="27">
        <f>F18</f>
        <v>50000</v>
      </c>
      <c r="G17" s="27">
        <f>G18</f>
        <v>1092932</v>
      </c>
      <c r="H17" s="27">
        <f t="shared" ref="H17:J17" si="5">H18</f>
        <v>1900000</v>
      </c>
      <c r="I17" s="27">
        <f t="shared" si="5"/>
        <v>53500</v>
      </c>
      <c r="J17" s="27">
        <f t="shared" si="5"/>
        <v>1953500</v>
      </c>
      <c r="K17" s="27">
        <f>K18</f>
        <v>1800000</v>
      </c>
      <c r="L17" s="27">
        <f>L18</f>
        <v>150000</v>
      </c>
      <c r="M17" s="27">
        <f>M18</f>
        <v>1950000</v>
      </c>
    </row>
    <row r="18" spans="1:17" ht="18.75">
      <c r="A18" s="22" t="s">
        <v>8</v>
      </c>
      <c r="B18" s="39"/>
      <c r="C18" s="23">
        <v>665700</v>
      </c>
      <c r="D18" s="23" t="s">
        <v>9</v>
      </c>
      <c r="E18" s="24">
        <f>E19+E22</f>
        <v>1042932</v>
      </c>
      <c r="F18" s="24">
        <f>F19+F22</f>
        <v>50000</v>
      </c>
      <c r="G18" s="24">
        <f>G19+G22</f>
        <v>1092932</v>
      </c>
      <c r="H18" s="24">
        <f>H19+H20+H21+H22</f>
        <v>1900000</v>
      </c>
      <c r="I18" s="24">
        <f>I19+I22</f>
        <v>53500</v>
      </c>
      <c r="J18" s="24">
        <f>J19+J20+J21+J22</f>
        <v>1953500</v>
      </c>
      <c r="K18" s="24">
        <f>K19+K20+K21+K22</f>
        <v>1800000</v>
      </c>
      <c r="L18" s="24">
        <f>L19+L22</f>
        <v>150000</v>
      </c>
      <c r="M18" s="24">
        <f>M19+M20+M21+M22</f>
        <v>1950000</v>
      </c>
    </row>
    <row r="19" spans="1:17" ht="37.5">
      <c r="A19" s="31" t="s">
        <v>8</v>
      </c>
      <c r="B19" s="30">
        <v>51248</v>
      </c>
      <c r="C19" s="40"/>
      <c r="D19" s="41" t="s">
        <v>17</v>
      </c>
      <c r="E19" s="42">
        <f>350000-107068</f>
        <v>242932</v>
      </c>
      <c r="F19" s="42">
        <v>50000</v>
      </c>
      <c r="G19" s="43">
        <f>E19+F19</f>
        <v>292932</v>
      </c>
      <c r="H19" s="42">
        <v>450000</v>
      </c>
      <c r="I19" s="42">
        <v>50000</v>
      </c>
      <c r="J19" s="43">
        <f>H19+I19</f>
        <v>500000</v>
      </c>
      <c r="K19" s="42">
        <v>400000</v>
      </c>
      <c r="L19" s="42">
        <v>100000</v>
      </c>
      <c r="M19" s="43">
        <f>K19+L19</f>
        <v>500000</v>
      </c>
    </row>
    <row r="20" spans="1:17" ht="37.5">
      <c r="A20" s="31" t="s">
        <v>8</v>
      </c>
      <c r="B20" s="30">
        <v>49574</v>
      </c>
      <c r="C20" s="40"/>
      <c r="D20" s="35" t="s">
        <v>23</v>
      </c>
      <c r="E20" s="33">
        <v>0</v>
      </c>
      <c r="F20" s="33">
        <v>0</v>
      </c>
      <c r="G20" s="43">
        <f t="shared" ref="G20:G22" si="6">E20+F20</f>
        <v>0</v>
      </c>
      <c r="H20" s="33">
        <v>250000</v>
      </c>
      <c r="I20" s="33"/>
      <c r="J20" s="43">
        <f t="shared" ref="J20:J22" si="7">H20+I20</f>
        <v>250000</v>
      </c>
      <c r="K20" s="33">
        <v>300000</v>
      </c>
      <c r="L20" s="33">
        <v>0</v>
      </c>
      <c r="M20" s="43">
        <f t="shared" ref="M20:M22" si="8">K20+L20</f>
        <v>300000</v>
      </c>
    </row>
    <row r="21" spans="1:17" s="11" customFormat="1" ht="16.5" customHeight="1">
      <c r="A21" s="44" t="s">
        <v>8</v>
      </c>
      <c r="B21" s="45">
        <v>51786</v>
      </c>
      <c r="C21" s="46"/>
      <c r="D21" s="47" t="s">
        <v>40</v>
      </c>
      <c r="E21" s="48">
        <v>0</v>
      </c>
      <c r="F21" s="48">
        <v>0</v>
      </c>
      <c r="G21" s="43">
        <f t="shared" si="6"/>
        <v>0</v>
      </c>
      <c r="H21" s="48">
        <v>600000</v>
      </c>
      <c r="I21" s="48"/>
      <c r="J21" s="43">
        <f t="shared" si="7"/>
        <v>600000</v>
      </c>
      <c r="K21" s="48">
        <v>500000</v>
      </c>
      <c r="L21" s="48">
        <v>0</v>
      </c>
      <c r="M21" s="43">
        <f t="shared" si="8"/>
        <v>500000</v>
      </c>
    </row>
    <row r="22" spans="1:17" s="1" customFormat="1" ht="16.5" customHeight="1">
      <c r="A22" s="49" t="s">
        <v>54</v>
      </c>
      <c r="B22" s="30">
        <v>51787</v>
      </c>
      <c r="C22" s="40"/>
      <c r="D22" s="35" t="s">
        <v>46</v>
      </c>
      <c r="E22" s="33">
        <v>800000</v>
      </c>
      <c r="F22" s="33">
        <v>0</v>
      </c>
      <c r="G22" s="43">
        <f t="shared" si="6"/>
        <v>800000</v>
      </c>
      <c r="H22" s="33">
        <v>600000</v>
      </c>
      <c r="I22" s="33">
        <v>3500</v>
      </c>
      <c r="J22" s="43">
        <f t="shared" si="7"/>
        <v>603500</v>
      </c>
      <c r="K22" s="33">
        <v>600000</v>
      </c>
      <c r="L22" s="33">
        <v>50000</v>
      </c>
      <c r="M22" s="43">
        <f t="shared" si="8"/>
        <v>650000</v>
      </c>
    </row>
    <row r="23" spans="1:17" s="1" customFormat="1" ht="18.75">
      <c r="A23" s="25"/>
      <c r="B23" s="38"/>
      <c r="C23" s="25">
        <v>625163</v>
      </c>
      <c r="D23" s="25" t="s">
        <v>34</v>
      </c>
      <c r="E23" s="27">
        <f>E25</f>
        <v>40000</v>
      </c>
      <c r="F23" s="27">
        <f t="shared" ref="F23:M23" si="9">F24</f>
        <v>30000</v>
      </c>
      <c r="G23" s="27">
        <f>E23+F23</f>
        <v>70000</v>
      </c>
      <c r="H23" s="27">
        <f t="shared" si="9"/>
        <v>60000</v>
      </c>
      <c r="I23" s="27">
        <f t="shared" si="9"/>
        <v>0</v>
      </c>
      <c r="J23" s="27">
        <f t="shared" si="9"/>
        <v>60000</v>
      </c>
      <c r="K23" s="27">
        <f t="shared" si="9"/>
        <v>0</v>
      </c>
      <c r="L23" s="27">
        <f t="shared" si="9"/>
        <v>0</v>
      </c>
      <c r="M23" s="27">
        <f t="shared" si="9"/>
        <v>0</v>
      </c>
    </row>
    <row r="24" spans="1:17" s="1" customFormat="1" ht="18.75">
      <c r="A24" s="22" t="s">
        <v>33</v>
      </c>
      <c r="B24" s="39"/>
      <c r="C24" s="23">
        <v>163130</v>
      </c>
      <c r="D24" s="23" t="s">
        <v>30</v>
      </c>
      <c r="E24" s="24">
        <v>40000</v>
      </c>
      <c r="F24" s="24">
        <f>F25</f>
        <v>30000</v>
      </c>
      <c r="G24" s="24">
        <f>G25</f>
        <v>70000</v>
      </c>
      <c r="H24" s="24">
        <f>H25+H26</f>
        <v>60000</v>
      </c>
      <c r="I24" s="24"/>
      <c r="J24" s="24">
        <f>J25+J26</f>
        <v>60000</v>
      </c>
      <c r="K24" s="24">
        <v>0</v>
      </c>
      <c r="L24" s="24">
        <v>0</v>
      </c>
      <c r="M24" s="24">
        <v>0</v>
      </c>
    </row>
    <row r="25" spans="1:17" s="1" customFormat="1" ht="37.5">
      <c r="A25" s="31" t="s">
        <v>33</v>
      </c>
      <c r="B25" s="29"/>
      <c r="C25" s="40"/>
      <c r="D25" s="35" t="s">
        <v>56</v>
      </c>
      <c r="E25" s="50">
        <v>40000</v>
      </c>
      <c r="F25" s="50">
        <v>30000</v>
      </c>
      <c r="G25" s="34">
        <v>70000</v>
      </c>
      <c r="H25" s="33">
        <v>15000</v>
      </c>
      <c r="I25" s="33">
        <v>0</v>
      </c>
      <c r="J25" s="34">
        <f>H25+I25</f>
        <v>15000</v>
      </c>
      <c r="K25" s="33">
        <v>0</v>
      </c>
      <c r="L25" s="33">
        <v>0</v>
      </c>
      <c r="M25" s="34">
        <f>K25+L25</f>
        <v>0</v>
      </c>
    </row>
    <row r="26" spans="1:17" s="1" customFormat="1" ht="18.75">
      <c r="A26" s="31" t="s">
        <v>33</v>
      </c>
      <c r="B26" s="29">
        <v>51767</v>
      </c>
      <c r="C26" s="40"/>
      <c r="D26" s="35" t="s">
        <v>36</v>
      </c>
      <c r="E26" s="50" t="s">
        <v>0</v>
      </c>
      <c r="F26" s="50">
        <v>0</v>
      </c>
      <c r="G26" s="34" t="s">
        <v>0</v>
      </c>
      <c r="H26" s="33">
        <v>45000</v>
      </c>
      <c r="I26" s="33">
        <v>0</v>
      </c>
      <c r="J26" s="34">
        <f t="shared" ref="J26" si="10">H26+I26</f>
        <v>45000</v>
      </c>
      <c r="K26" s="33"/>
      <c r="L26" s="33">
        <v>0</v>
      </c>
      <c r="M26" s="34">
        <f t="shared" ref="M26" si="11">K26+L26</f>
        <v>0</v>
      </c>
    </row>
    <row r="27" spans="1:17" ht="18.75">
      <c r="A27" s="25"/>
      <c r="B27" s="38"/>
      <c r="C27" s="25">
        <v>625730</v>
      </c>
      <c r="D27" s="25" t="s">
        <v>10</v>
      </c>
      <c r="E27" s="27">
        <f t="shared" ref="E27:J27" si="12">E28</f>
        <v>401814</v>
      </c>
      <c r="F27" s="27"/>
      <c r="G27" s="27">
        <f t="shared" si="12"/>
        <v>401814</v>
      </c>
      <c r="H27" s="27">
        <f t="shared" si="12"/>
        <v>410335</v>
      </c>
      <c r="I27" s="27"/>
      <c r="J27" s="27">
        <f t="shared" si="12"/>
        <v>410335</v>
      </c>
      <c r="K27" s="27">
        <f>K28</f>
        <v>491359</v>
      </c>
      <c r="L27" s="27">
        <f>L28</f>
        <v>0</v>
      </c>
      <c r="M27" s="27">
        <f>M28</f>
        <v>491359</v>
      </c>
    </row>
    <row r="28" spans="1:17" ht="18.75">
      <c r="A28" s="22" t="s">
        <v>11</v>
      </c>
      <c r="B28" s="39"/>
      <c r="C28" s="23">
        <v>738000</v>
      </c>
      <c r="D28" s="23" t="s">
        <v>12</v>
      </c>
      <c r="E28" s="24">
        <f>E29+E30+E31+E32+E33</f>
        <v>401814</v>
      </c>
      <c r="F28" s="24">
        <f t="shared" ref="F28" si="13">F29+F31+F32+F33</f>
        <v>0</v>
      </c>
      <c r="G28" s="24">
        <f>G29+G30+G31+G32+G33</f>
        <v>401814</v>
      </c>
      <c r="H28" s="24">
        <f>H29+H30+H31+H32+H33</f>
        <v>410335</v>
      </c>
      <c r="I28" s="24">
        <f t="shared" ref="I28:M28" si="14">I29+I30+I31+I32+I33</f>
        <v>0</v>
      </c>
      <c r="J28" s="24">
        <f t="shared" si="14"/>
        <v>410335</v>
      </c>
      <c r="K28" s="24">
        <f t="shared" si="14"/>
        <v>491359</v>
      </c>
      <c r="L28" s="24">
        <f t="shared" si="14"/>
        <v>0</v>
      </c>
      <c r="M28" s="24">
        <f t="shared" si="14"/>
        <v>491359</v>
      </c>
      <c r="O28" s="13" t="s">
        <v>0</v>
      </c>
    </row>
    <row r="29" spans="1:17" ht="56.25">
      <c r="A29" s="31" t="s">
        <v>11</v>
      </c>
      <c r="B29" s="30">
        <v>51271</v>
      </c>
      <c r="C29" s="31"/>
      <c r="D29" s="51" t="s">
        <v>18</v>
      </c>
      <c r="E29" s="42">
        <v>41814</v>
      </c>
      <c r="F29" s="33">
        <v>0</v>
      </c>
      <c r="G29" s="34">
        <v>41814</v>
      </c>
      <c r="H29" s="42">
        <v>150000</v>
      </c>
      <c r="I29" s="33">
        <v>0</v>
      </c>
      <c r="J29" s="34">
        <f>H29</f>
        <v>150000</v>
      </c>
      <c r="K29" s="42">
        <f>150000+1359</f>
        <v>151359</v>
      </c>
      <c r="L29" s="33"/>
      <c r="M29" s="42">
        <f>150000+1359</f>
        <v>151359</v>
      </c>
      <c r="N29" s="14" t="s">
        <v>0</v>
      </c>
    </row>
    <row r="30" spans="1:17" s="1" customFormat="1" ht="37.5">
      <c r="A30" s="31"/>
      <c r="B30" s="30">
        <v>51278</v>
      </c>
      <c r="C30" s="31"/>
      <c r="D30" s="52" t="s">
        <v>67</v>
      </c>
      <c r="E30" s="42">
        <v>60000</v>
      </c>
      <c r="F30" s="33"/>
      <c r="G30" s="34">
        <f>E30+F30</f>
        <v>60000</v>
      </c>
      <c r="H30" s="42">
        <f>80000+8521</f>
        <v>88521</v>
      </c>
      <c r="I30" s="33">
        <v>0</v>
      </c>
      <c r="J30" s="34">
        <f t="shared" ref="J30:J33" si="15">H30</f>
        <v>88521</v>
      </c>
      <c r="K30" s="42">
        <v>70000</v>
      </c>
      <c r="L30" s="33">
        <v>0</v>
      </c>
      <c r="M30" s="42">
        <v>70000</v>
      </c>
      <c r="N30" s="12"/>
    </row>
    <row r="31" spans="1:17" ht="37.5">
      <c r="A31" s="31" t="s">
        <v>11</v>
      </c>
      <c r="B31" s="53">
        <v>51272</v>
      </c>
      <c r="C31" s="31"/>
      <c r="D31" s="51" t="s">
        <v>37</v>
      </c>
      <c r="E31" s="33">
        <v>100000</v>
      </c>
      <c r="F31" s="33">
        <v>0</v>
      </c>
      <c r="G31" s="34">
        <v>100000</v>
      </c>
      <c r="H31" s="33">
        <v>61000</v>
      </c>
      <c r="I31" s="33">
        <v>0</v>
      </c>
      <c r="J31" s="34">
        <f t="shared" si="15"/>
        <v>61000</v>
      </c>
      <c r="K31" s="33">
        <v>80000</v>
      </c>
      <c r="L31" s="33">
        <v>0</v>
      </c>
      <c r="M31" s="33">
        <v>80000</v>
      </c>
      <c r="N31" s="12"/>
      <c r="Q31" s="1" t="s">
        <v>0</v>
      </c>
    </row>
    <row r="32" spans="1:17" ht="37.5">
      <c r="A32" s="31" t="s">
        <v>11</v>
      </c>
      <c r="B32" s="53">
        <v>51793</v>
      </c>
      <c r="C32" s="31"/>
      <c r="D32" s="51" t="s">
        <v>38</v>
      </c>
      <c r="E32" s="33">
        <v>100000</v>
      </c>
      <c r="F32" s="54">
        <v>0</v>
      </c>
      <c r="G32" s="34">
        <v>100000</v>
      </c>
      <c r="H32" s="54">
        <v>60814</v>
      </c>
      <c r="I32" s="54">
        <v>0</v>
      </c>
      <c r="J32" s="34">
        <f t="shared" si="15"/>
        <v>60814</v>
      </c>
      <c r="K32" s="54">
        <v>70000</v>
      </c>
      <c r="L32" s="54">
        <v>0</v>
      </c>
      <c r="M32" s="54">
        <v>70000</v>
      </c>
      <c r="N32" s="1"/>
    </row>
    <row r="33" spans="1:22" ht="28.5" customHeight="1">
      <c r="A33" s="31" t="s">
        <v>11</v>
      </c>
      <c r="B33" s="29">
        <v>51792</v>
      </c>
      <c r="C33" s="31"/>
      <c r="D33" s="51" t="s">
        <v>42</v>
      </c>
      <c r="E33" s="33">
        <v>100000</v>
      </c>
      <c r="F33" s="54">
        <v>0</v>
      </c>
      <c r="G33" s="34">
        <v>100000</v>
      </c>
      <c r="H33" s="33">
        <v>50000</v>
      </c>
      <c r="I33" s="54">
        <v>0</v>
      </c>
      <c r="J33" s="34">
        <f t="shared" si="15"/>
        <v>50000</v>
      </c>
      <c r="K33" s="33">
        <v>120000</v>
      </c>
      <c r="L33" s="54"/>
      <c r="M33" s="33">
        <v>120000</v>
      </c>
      <c r="N33" s="1"/>
    </row>
    <row r="34" spans="1:22" s="1" customFormat="1" ht="18.75">
      <c r="A34" s="55"/>
      <c r="B34" s="56"/>
      <c r="C34" s="55">
        <v>625755</v>
      </c>
      <c r="D34" s="57" t="s">
        <v>70</v>
      </c>
      <c r="E34" s="58">
        <v>160000</v>
      </c>
      <c r="F34" s="59"/>
      <c r="G34" s="58">
        <v>160000</v>
      </c>
      <c r="H34" s="58">
        <v>185000</v>
      </c>
      <c r="I34" s="59"/>
      <c r="J34" s="58">
        <v>185000</v>
      </c>
      <c r="K34" s="58">
        <v>185000</v>
      </c>
      <c r="L34" s="59"/>
      <c r="M34" s="58">
        <v>185000</v>
      </c>
    </row>
    <row r="35" spans="1:22" s="1" customFormat="1" ht="37.5">
      <c r="A35" s="49" t="s">
        <v>69</v>
      </c>
      <c r="B35" s="30"/>
      <c r="C35" s="49" t="s">
        <v>0</v>
      </c>
      <c r="D35" s="51" t="s">
        <v>57</v>
      </c>
      <c r="E35" s="60">
        <v>160000</v>
      </c>
      <c r="F35" s="61"/>
      <c r="G35" s="60">
        <v>160000</v>
      </c>
      <c r="H35" s="60">
        <v>185000</v>
      </c>
      <c r="I35" s="61"/>
      <c r="J35" s="60">
        <v>185000</v>
      </c>
      <c r="K35" s="60">
        <v>185000</v>
      </c>
      <c r="L35" s="61"/>
      <c r="M35" s="60">
        <v>185000</v>
      </c>
    </row>
    <row r="36" spans="1:22" ht="18.75">
      <c r="A36" s="37"/>
      <c r="B36" s="56"/>
      <c r="C36" s="25">
        <v>625850</v>
      </c>
      <c r="D36" s="57" t="s">
        <v>24</v>
      </c>
      <c r="E36" s="58">
        <f>E37</f>
        <v>100000</v>
      </c>
      <c r="F36" s="59" t="s">
        <v>0</v>
      </c>
      <c r="G36" s="62">
        <f>G37</f>
        <v>100000</v>
      </c>
      <c r="H36" s="58" t="s">
        <v>0</v>
      </c>
      <c r="I36" s="59"/>
      <c r="J36" s="58" t="s">
        <v>0</v>
      </c>
      <c r="K36" s="58"/>
      <c r="L36" s="59"/>
      <c r="M36" s="58"/>
    </row>
    <row r="37" spans="1:22" ht="18.75">
      <c r="A37" s="22" t="s">
        <v>25</v>
      </c>
      <c r="B37" s="63"/>
      <c r="C37" s="23">
        <v>850930</v>
      </c>
      <c r="D37" s="64" t="s">
        <v>26</v>
      </c>
      <c r="E37" s="65">
        <f>E38</f>
        <v>100000</v>
      </c>
      <c r="F37" s="65">
        <v>0</v>
      </c>
      <c r="G37" s="65">
        <f>G38</f>
        <v>100000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</row>
    <row r="38" spans="1:22" ht="33" customHeight="1">
      <c r="A38" s="36" t="s">
        <v>25</v>
      </c>
      <c r="B38" s="30">
        <v>50724</v>
      </c>
      <c r="C38" s="36" t="s">
        <v>0</v>
      </c>
      <c r="D38" s="51" t="s">
        <v>27</v>
      </c>
      <c r="E38" s="33">
        <v>100000</v>
      </c>
      <c r="F38" s="54">
        <v>0</v>
      </c>
      <c r="G38" s="34">
        <f>E38+F38</f>
        <v>100000</v>
      </c>
      <c r="H38" s="33"/>
      <c r="I38" s="54"/>
      <c r="J38" s="34"/>
      <c r="K38" s="33"/>
      <c r="L38" s="54"/>
      <c r="M38" s="34"/>
    </row>
    <row r="39" spans="1:22" ht="18.75">
      <c r="A39" s="37"/>
      <c r="B39" s="56"/>
      <c r="C39" s="25">
        <v>625920</v>
      </c>
      <c r="D39" s="57" t="s">
        <v>28</v>
      </c>
      <c r="E39" s="58">
        <f>E40+E44</f>
        <v>320000</v>
      </c>
      <c r="F39" s="59" t="str">
        <f>F40</f>
        <v/>
      </c>
      <c r="G39" s="62">
        <f>G44+G40</f>
        <v>320000</v>
      </c>
      <c r="H39" s="58">
        <f>H40+H44</f>
        <v>270000</v>
      </c>
      <c r="I39" s="59">
        <f>I40</f>
        <v>60000</v>
      </c>
      <c r="J39" s="58">
        <v>330000</v>
      </c>
      <c r="K39" s="58">
        <f>K40+K44</f>
        <v>492577</v>
      </c>
      <c r="L39" s="59"/>
      <c r="M39" s="58">
        <f>M40+M44</f>
        <v>592577</v>
      </c>
      <c r="N39" s="4"/>
      <c r="O39" s="4"/>
      <c r="P39" s="4"/>
      <c r="Q39" s="4"/>
      <c r="R39" s="4"/>
      <c r="S39" s="4"/>
      <c r="T39" s="4"/>
      <c r="U39" s="4"/>
      <c r="V39" s="4"/>
    </row>
    <row r="40" spans="1:22" ht="18.75">
      <c r="A40" s="22" t="s">
        <v>29</v>
      </c>
      <c r="B40" s="63"/>
      <c r="C40" s="23">
        <v>920650</v>
      </c>
      <c r="D40" s="64" t="s">
        <v>30</v>
      </c>
      <c r="E40" s="65">
        <f>E41+E42</f>
        <v>220000</v>
      </c>
      <c r="F40" s="65" t="s">
        <v>0</v>
      </c>
      <c r="G40" s="65">
        <f>G41+G42</f>
        <v>220000</v>
      </c>
      <c r="H40" s="65">
        <f>H41+H42+H43</f>
        <v>270000</v>
      </c>
      <c r="I40" s="65">
        <f>I43</f>
        <v>60000</v>
      </c>
      <c r="J40" s="65">
        <f>J41+J42+J43</f>
        <v>330000</v>
      </c>
      <c r="K40" s="65">
        <f>K41</f>
        <v>492577</v>
      </c>
      <c r="L40" s="65" t="s">
        <v>0</v>
      </c>
      <c r="M40" s="65">
        <f>M41</f>
        <v>492577</v>
      </c>
    </row>
    <row r="41" spans="1:22" ht="18.75">
      <c r="A41" s="36" t="s">
        <v>29</v>
      </c>
      <c r="B41" s="30">
        <v>48595</v>
      </c>
      <c r="C41" s="36" t="s">
        <v>0</v>
      </c>
      <c r="D41" s="51" t="s">
        <v>31</v>
      </c>
      <c r="E41" s="33">
        <v>150000</v>
      </c>
      <c r="F41" s="54">
        <v>0</v>
      </c>
      <c r="G41" s="34">
        <f>E41+F41</f>
        <v>150000</v>
      </c>
      <c r="H41" s="33">
        <v>100000</v>
      </c>
      <c r="I41" s="54"/>
      <c r="J41" s="34">
        <f>H41+I41</f>
        <v>100000</v>
      </c>
      <c r="K41" s="33">
        <v>492577</v>
      </c>
      <c r="L41" s="54"/>
      <c r="M41" s="34">
        <v>492577</v>
      </c>
    </row>
    <row r="42" spans="1:22" ht="37.5">
      <c r="A42" s="36" t="s">
        <v>29</v>
      </c>
      <c r="B42" s="30">
        <v>50799</v>
      </c>
      <c r="C42" s="36" t="s">
        <v>0</v>
      </c>
      <c r="D42" s="52" t="s">
        <v>39</v>
      </c>
      <c r="E42" s="33">
        <v>70000</v>
      </c>
      <c r="F42" s="54">
        <v>0</v>
      </c>
      <c r="G42" s="34">
        <v>70000</v>
      </c>
      <c r="H42" s="33">
        <v>70000</v>
      </c>
      <c r="I42" s="54"/>
      <c r="J42" s="34">
        <f t="shared" ref="J42:J43" si="16">H42+I42</f>
        <v>70000</v>
      </c>
      <c r="K42" s="33">
        <v>0</v>
      </c>
      <c r="L42" s="54"/>
      <c r="M42" s="34">
        <v>0</v>
      </c>
    </row>
    <row r="43" spans="1:22" ht="37.5">
      <c r="A43" s="36" t="s">
        <v>29</v>
      </c>
      <c r="B43" s="29">
        <v>51802</v>
      </c>
      <c r="C43" s="36"/>
      <c r="D43" s="51" t="s">
        <v>43</v>
      </c>
      <c r="E43" s="33" t="s">
        <v>0</v>
      </c>
      <c r="F43" s="33">
        <v>0</v>
      </c>
      <c r="G43" s="34" t="s">
        <v>0</v>
      </c>
      <c r="H43" s="33">
        <v>100000</v>
      </c>
      <c r="I43" s="33">
        <v>60000</v>
      </c>
      <c r="J43" s="34">
        <f t="shared" si="16"/>
        <v>160000</v>
      </c>
      <c r="K43" s="33"/>
      <c r="L43" s="54"/>
      <c r="M43" s="34">
        <v>0</v>
      </c>
    </row>
    <row r="44" spans="1:22" ht="18.75">
      <c r="A44" s="22" t="s">
        <v>66</v>
      </c>
      <c r="B44" s="63"/>
      <c r="C44" s="23">
        <v>933600</v>
      </c>
      <c r="D44" s="64" t="s">
        <v>65</v>
      </c>
      <c r="E44" s="65">
        <f>E45+E46+E47+E48+E49+E50+E51</f>
        <v>100000</v>
      </c>
      <c r="F44" s="65">
        <v>0</v>
      </c>
      <c r="G44" s="65">
        <f>G45+G46+G47+G48+G49+G50+G51</f>
        <v>100000</v>
      </c>
      <c r="H44" s="65"/>
      <c r="I44" s="65">
        <v>0</v>
      </c>
      <c r="J44" s="65">
        <f>J45</f>
        <v>100000</v>
      </c>
      <c r="K44" s="65">
        <f>K45</f>
        <v>0</v>
      </c>
      <c r="L44" s="65">
        <v>0</v>
      </c>
      <c r="M44" s="65">
        <f>M45</f>
        <v>100000</v>
      </c>
    </row>
    <row r="45" spans="1:22" ht="54.75">
      <c r="A45" s="36" t="s">
        <v>66</v>
      </c>
      <c r="B45" s="49">
        <v>51810</v>
      </c>
      <c r="C45" s="36" t="s">
        <v>0</v>
      </c>
      <c r="D45" s="66" t="s">
        <v>58</v>
      </c>
      <c r="E45" s="67">
        <v>15000</v>
      </c>
      <c r="F45" s="54">
        <v>0</v>
      </c>
      <c r="G45" s="34">
        <f>E45</f>
        <v>15000</v>
      </c>
      <c r="H45" s="33"/>
      <c r="I45" s="54"/>
      <c r="J45" s="34">
        <v>100000</v>
      </c>
      <c r="K45" s="33"/>
      <c r="L45" s="54"/>
      <c r="M45" s="34">
        <f>100000</f>
        <v>100000</v>
      </c>
    </row>
    <row r="46" spans="1:22" ht="54.75">
      <c r="A46" s="36"/>
      <c r="B46" s="31">
        <v>51806</v>
      </c>
      <c r="C46" s="36"/>
      <c r="D46" s="68" t="s">
        <v>59</v>
      </c>
      <c r="E46" s="67">
        <v>10000</v>
      </c>
      <c r="F46" s="54">
        <v>0</v>
      </c>
      <c r="G46" s="34">
        <f t="shared" ref="G46:G51" si="17">E46</f>
        <v>10000</v>
      </c>
      <c r="H46" s="33"/>
      <c r="I46" s="54"/>
      <c r="J46" s="34"/>
      <c r="K46" s="33"/>
      <c r="L46" s="54"/>
      <c r="M46" s="34"/>
    </row>
    <row r="47" spans="1:22" ht="36.75">
      <c r="A47" s="36"/>
      <c r="B47" s="31">
        <v>51807</v>
      </c>
      <c r="C47" s="36"/>
      <c r="D47" s="68" t="s">
        <v>60</v>
      </c>
      <c r="E47" s="67">
        <v>15000</v>
      </c>
      <c r="F47" s="54">
        <v>0</v>
      </c>
      <c r="G47" s="34">
        <f t="shared" si="17"/>
        <v>15000</v>
      </c>
      <c r="H47" s="33"/>
      <c r="I47" s="54"/>
      <c r="J47" s="34"/>
      <c r="K47" s="33"/>
      <c r="L47" s="54"/>
      <c r="M47" s="34"/>
    </row>
    <row r="48" spans="1:22" ht="36.75">
      <c r="A48" s="36"/>
      <c r="B48" s="31">
        <v>51811</v>
      </c>
      <c r="C48" s="36"/>
      <c r="D48" s="68" t="s">
        <v>61</v>
      </c>
      <c r="E48" s="67">
        <v>15000</v>
      </c>
      <c r="F48" s="54">
        <v>0</v>
      </c>
      <c r="G48" s="34">
        <f t="shared" si="17"/>
        <v>15000</v>
      </c>
      <c r="H48" s="33"/>
      <c r="I48" s="54"/>
      <c r="J48" s="34"/>
      <c r="K48" s="33"/>
      <c r="L48" s="54"/>
      <c r="M48" s="34"/>
    </row>
    <row r="49" spans="1:13" ht="36.75">
      <c r="A49" s="36"/>
      <c r="B49" s="69">
        <v>51812</v>
      </c>
      <c r="C49" s="70"/>
      <c r="D49" s="68" t="s">
        <v>62</v>
      </c>
      <c r="E49" s="67">
        <v>15000</v>
      </c>
      <c r="F49" s="70"/>
      <c r="G49" s="34">
        <f t="shared" si="17"/>
        <v>15000</v>
      </c>
      <c r="H49" s="33"/>
      <c r="I49" s="70"/>
      <c r="J49" s="71"/>
      <c r="K49" s="70"/>
      <c r="L49" s="70"/>
      <c r="M49" s="71"/>
    </row>
    <row r="50" spans="1:13" ht="36.75">
      <c r="A50" s="72"/>
      <c r="B50" s="69">
        <v>51805</v>
      </c>
      <c r="C50" s="70"/>
      <c r="D50" s="68" t="s">
        <v>63</v>
      </c>
      <c r="E50" s="67">
        <v>15000</v>
      </c>
      <c r="F50" s="70"/>
      <c r="G50" s="34">
        <f t="shared" si="17"/>
        <v>15000</v>
      </c>
      <c r="H50" s="33"/>
      <c r="I50" s="70"/>
      <c r="J50" s="71"/>
      <c r="K50" s="70"/>
      <c r="L50" s="70"/>
      <c r="M50" s="71"/>
    </row>
    <row r="51" spans="1:13" ht="36.75">
      <c r="A51" s="72"/>
      <c r="B51" s="69">
        <v>51808</v>
      </c>
      <c r="C51" s="70"/>
      <c r="D51" s="68" t="s">
        <v>64</v>
      </c>
      <c r="E51" s="67">
        <v>15000</v>
      </c>
      <c r="F51" s="70"/>
      <c r="G51" s="34">
        <f t="shared" si="17"/>
        <v>15000</v>
      </c>
      <c r="H51" s="33"/>
      <c r="I51" s="70"/>
      <c r="J51" s="71"/>
      <c r="K51" s="70"/>
      <c r="L51" s="70"/>
      <c r="M51" s="71"/>
    </row>
    <row r="52" spans="1:13" ht="18.75">
      <c r="A52" s="73"/>
      <c r="B52" s="69"/>
      <c r="C52" s="70"/>
      <c r="D52" s="66"/>
      <c r="E52" s="67"/>
      <c r="F52" s="70"/>
      <c r="G52" s="71"/>
      <c r="H52" s="33"/>
      <c r="I52" s="70"/>
      <c r="J52" s="71"/>
      <c r="K52" s="70"/>
      <c r="L52" s="70"/>
      <c r="M52" s="71"/>
    </row>
    <row r="53" spans="1:13" ht="18.7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1:13" ht="18.7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  <row r="55" spans="1:13" ht="18.75">
      <c r="A55" s="75" t="s">
        <v>51</v>
      </c>
      <c r="B55" s="76"/>
      <c r="C55" s="76"/>
      <c r="D55" s="74"/>
      <c r="E55" s="74"/>
      <c r="F55" s="74"/>
      <c r="G55" s="74"/>
      <c r="H55" s="74"/>
      <c r="I55" s="74"/>
      <c r="J55" s="74"/>
      <c r="K55" s="74"/>
      <c r="L55" s="74"/>
      <c r="M55" s="74"/>
    </row>
    <row r="56" spans="1:13" ht="18.75">
      <c r="A56" s="75" t="s">
        <v>15</v>
      </c>
      <c r="B56" s="76"/>
      <c r="C56" s="76"/>
      <c r="D56" s="74"/>
      <c r="E56" s="74"/>
      <c r="F56" s="74"/>
      <c r="G56" s="74"/>
      <c r="H56" s="74"/>
      <c r="I56" s="74"/>
      <c r="J56" s="74"/>
      <c r="K56" s="74"/>
      <c r="L56" s="74"/>
      <c r="M56" s="74"/>
    </row>
    <row r="57" spans="1:13" ht="18.75">
      <c r="A57" s="77" t="s">
        <v>41</v>
      </c>
      <c r="B57" s="76"/>
      <c r="C57" s="76"/>
      <c r="D57" s="74"/>
      <c r="E57" s="74"/>
      <c r="F57" s="74"/>
      <c r="G57" s="74"/>
      <c r="H57" s="74"/>
      <c r="I57" s="74"/>
      <c r="J57" s="74"/>
      <c r="K57" s="74"/>
      <c r="L57" s="74"/>
      <c r="M57" s="74"/>
    </row>
    <row r="58" spans="1:13" ht="18.7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</row>
    <row r="59" spans="1:13" ht="2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</row>
    <row r="60" spans="1:13" ht="21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</row>
    <row r="61" spans="1:13" ht="2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</row>
    <row r="62" spans="1:13" ht="21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</row>
    <row r="63" spans="1:13" ht="2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</row>
    <row r="64" spans="1:13" ht="21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</sheetData>
  <mergeCells count="11">
    <mergeCell ref="O3:Q3"/>
    <mergeCell ref="R3:T3"/>
    <mergeCell ref="U3:W3"/>
    <mergeCell ref="K3:M3"/>
    <mergeCell ref="A1:G1"/>
    <mergeCell ref="E3:G3"/>
    <mergeCell ref="H3:J3"/>
    <mergeCell ref="A3:A4"/>
    <mergeCell ref="C3:C4"/>
    <mergeCell ref="D3:D4"/>
    <mergeCell ref="B3:B4"/>
  </mergeCells>
  <pageMargins left="0" right="0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N216"/>
  <sheetViews>
    <sheetView topLeftCell="A45" workbookViewId="0">
      <selection activeCell="P51" sqref="P51"/>
    </sheetView>
  </sheetViews>
  <sheetFormatPr defaultRowHeight="11.25"/>
  <cols>
    <col min="1" max="1" width="8.5703125" style="87" customWidth="1"/>
    <col min="2" max="2" width="43.85546875" style="87" customWidth="1"/>
    <col min="3" max="3" width="16.42578125" style="87" customWidth="1"/>
    <col min="4" max="4" width="21.42578125" style="87" customWidth="1"/>
    <col min="5" max="5" width="16.42578125" style="87" customWidth="1"/>
    <col min="6" max="6" width="18.7109375" style="87" customWidth="1"/>
    <col min="7" max="7" width="17" style="87" customWidth="1"/>
    <col min="8" max="8" width="26.7109375" style="87" customWidth="1"/>
    <col min="9" max="9" width="0.28515625" style="87" hidden="1" customWidth="1"/>
    <col min="10" max="10" width="20.28515625" style="87" hidden="1" customWidth="1"/>
    <col min="11" max="11" width="16.28515625" style="87" hidden="1" customWidth="1"/>
    <col min="12" max="12" width="18.140625" style="87" customWidth="1"/>
    <col min="13" max="13" width="24" style="87" bestFit="1" customWidth="1"/>
    <col min="14" max="248" width="9.140625" style="87"/>
    <col min="249" max="249" width="8.5703125" style="87" customWidth="1"/>
    <col min="250" max="250" width="43.85546875" style="87" customWidth="1"/>
    <col min="251" max="251" width="16.42578125" style="87" customWidth="1"/>
    <col min="252" max="252" width="21.42578125" style="87" customWidth="1"/>
    <col min="253" max="253" width="16.42578125" style="87" customWidth="1"/>
    <col min="254" max="254" width="18.7109375" style="87" customWidth="1"/>
    <col min="255" max="255" width="17" style="87" customWidth="1"/>
    <col min="256" max="256" width="26.7109375" style="87" customWidth="1"/>
    <col min="257" max="259" width="0" style="87" hidden="1" customWidth="1"/>
    <col min="260" max="260" width="18.140625" style="87" customWidth="1"/>
    <col min="261" max="261" width="24" style="87" bestFit="1" customWidth="1"/>
    <col min="262" max="262" width="21.140625" style="87" customWidth="1"/>
    <col min="263" max="263" width="19.5703125" style="87" customWidth="1"/>
    <col min="264" max="264" width="19.28515625" style="87" customWidth="1"/>
    <col min="265" max="265" width="20.85546875" style="87" customWidth="1"/>
    <col min="266" max="266" width="5.140625" style="87" customWidth="1"/>
    <col min="267" max="267" width="17.85546875" style="87" bestFit="1" customWidth="1"/>
    <col min="268" max="268" width="11.5703125" style="87" customWidth="1"/>
    <col min="269" max="269" width="12.7109375" style="87" bestFit="1" customWidth="1"/>
    <col min="270" max="504" width="9.140625" style="87"/>
    <col min="505" max="505" width="8.5703125" style="87" customWidth="1"/>
    <col min="506" max="506" width="43.85546875" style="87" customWidth="1"/>
    <col min="507" max="507" width="16.42578125" style="87" customWidth="1"/>
    <col min="508" max="508" width="21.42578125" style="87" customWidth="1"/>
    <col min="509" max="509" width="16.42578125" style="87" customWidth="1"/>
    <col min="510" max="510" width="18.7109375" style="87" customWidth="1"/>
    <col min="511" max="511" width="17" style="87" customWidth="1"/>
    <col min="512" max="512" width="26.7109375" style="87" customWidth="1"/>
    <col min="513" max="515" width="0" style="87" hidden="1" customWidth="1"/>
    <col min="516" max="516" width="18.140625" style="87" customWidth="1"/>
    <col min="517" max="517" width="24" style="87" bestFit="1" customWidth="1"/>
    <col min="518" max="518" width="21.140625" style="87" customWidth="1"/>
    <col min="519" max="519" width="19.5703125" style="87" customWidth="1"/>
    <col min="520" max="520" width="19.28515625" style="87" customWidth="1"/>
    <col min="521" max="521" width="20.85546875" style="87" customWidth="1"/>
    <col min="522" max="522" width="5.140625" style="87" customWidth="1"/>
    <col min="523" max="523" width="17.85546875" style="87" bestFit="1" customWidth="1"/>
    <col min="524" max="524" width="11.5703125" style="87" customWidth="1"/>
    <col min="525" max="525" width="12.7109375" style="87" bestFit="1" customWidth="1"/>
    <col min="526" max="760" width="9.140625" style="87"/>
    <col min="761" max="761" width="8.5703125" style="87" customWidth="1"/>
    <col min="762" max="762" width="43.85546875" style="87" customWidth="1"/>
    <col min="763" max="763" width="16.42578125" style="87" customWidth="1"/>
    <col min="764" max="764" width="21.42578125" style="87" customWidth="1"/>
    <col min="765" max="765" width="16.42578125" style="87" customWidth="1"/>
    <col min="766" max="766" width="18.7109375" style="87" customWidth="1"/>
    <col min="767" max="767" width="17" style="87" customWidth="1"/>
    <col min="768" max="768" width="26.7109375" style="87" customWidth="1"/>
    <col min="769" max="771" width="0" style="87" hidden="1" customWidth="1"/>
    <col min="772" max="772" width="18.140625" style="87" customWidth="1"/>
    <col min="773" max="773" width="24" style="87" bestFit="1" customWidth="1"/>
    <col min="774" max="774" width="21.140625" style="87" customWidth="1"/>
    <col min="775" max="775" width="19.5703125" style="87" customWidth="1"/>
    <col min="776" max="776" width="19.28515625" style="87" customWidth="1"/>
    <col min="777" max="777" width="20.85546875" style="87" customWidth="1"/>
    <col min="778" max="778" width="5.140625" style="87" customWidth="1"/>
    <col min="779" max="779" width="17.85546875" style="87" bestFit="1" customWidth="1"/>
    <col min="780" max="780" width="11.5703125" style="87" customWidth="1"/>
    <col min="781" max="781" width="12.7109375" style="87" bestFit="1" customWidth="1"/>
    <col min="782" max="1016" width="9.140625" style="87"/>
    <col min="1017" max="1017" width="8.5703125" style="87" customWidth="1"/>
    <col min="1018" max="1018" width="43.85546875" style="87" customWidth="1"/>
    <col min="1019" max="1019" width="16.42578125" style="87" customWidth="1"/>
    <col min="1020" max="1020" width="21.42578125" style="87" customWidth="1"/>
    <col min="1021" max="1021" width="16.42578125" style="87" customWidth="1"/>
    <col min="1022" max="1022" width="18.7109375" style="87" customWidth="1"/>
    <col min="1023" max="1023" width="17" style="87" customWidth="1"/>
    <col min="1024" max="1024" width="26.7109375" style="87" customWidth="1"/>
    <col min="1025" max="1027" width="0" style="87" hidden="1" customWidth="1"/>
    <col min="1028" max="1028" width="18.140625" style="87" customWidth="1"/>
    <col min="1029" max="1029" width="24" style="87" bestFit="1" customWidth="1"/>
    <col min="1030" max="1030" width="21.140625" style="87" customWidth="1"/>
    <col min="1031" max="1031" width="19.5703125" style="87" customWidth="1"/>
    <col min="1032" max="1032" width="19.28515625" style="87" customWidth="1"/>
    <col min="1033" max="1033" width="20.85546875" style="87" customWidth="1"/>
    <col min="1034" max="1034" width="5.140625" style="87" customWidth="1"/>
    <col min="1035" max="1035" width="17.85546875" style="87" bestFit="1" customWidth="1"/>
    <col min="1036" max="1036" width="11.5703125" style="87" customWidth="1"/>
    <col min="1037" max="1037" width="12.7109375" style="87" bestFit="1" customWidth="1"/>
    <col min="1038" max="1272" width="9.140625" style="87"/>
    <col min="1273" max="1273" width="8.5703125" style="87" customWidth="1"/>
    <col min="1274" max="1274" width="43.85546875" style="87" customWidth="1"/>
    <col min="1275" max="1275" width="16.42578125" style="87" customWidth="1"/>
    <col min="1276" max="1276" width="21.42578125" style="87" customWidth="1"/>
    <col min="1277" max="1277" width="16.42578125" style="87" customWidth="1"/>
    <col min="1278" max="1278" width="18.7109375" style="87" customWidth="1"/>
    <col min="1279" max="1279" width="17" style="87" customWidth="1"/>
    <col min="1280" max="1280" width="26.7109375" style="87" customWidth="1"/>
    <col min="1281" max="1283" width="0" style="87" hidden="1" customWidth="1"/>
    <col min="1284" max="1284" width="18.140625" style="87" customWidth="1"/>
    <col min="1285" max="1285" width="24" style="87" bestFit="1" customWidth="1"/>
    <col min="1286" max="1286" width="21.140625" style="87" customWidth="1"/>
    <col min="1287" max="1287" width="19.5703125" style="87" customWidth="1"/>
    <col min="1288" max="1288" width="19.28515625" style="87" customWidth="1"/>
    <col min="1289" max="1289" width="20.85546875" style="87" customWidth="1"/>
    <col min="1290" max="1290" width="5.140625" style="87" customWidth="1"/>
    <col min="1291" max="1291" width="17.85546875" style="87" bestFit="1" customWidth="1"/>
    <col min="1292" max="1292" width="11.5703125" style="87" customWidth="1"/>
    <col min="1293" max="1293" width="12.7109375" style="87" bestFit="1" customWidth="1"/>
    <col min="1294" max="1528" width="9.140625" style="87"/>
    <col min="1529" max="1529" width="8.5703125" style="87" customWidth="1"/>
    <col min="1530" max="1530" width="43.85546875" style="87" customWidth="1"/>
    <col min="1531" max="1531" width="16.42578125" style="87" customWidth="1"/>
    <col min="1532" max="1532" width="21.42578125" style="87" customWidth="1"/>
    <col min="1533" max="1533" width="16.42578125" style="87" customWidth="1"/>
    <col min="1534" max="1534" width="18.7109375" style="87" customWidth="1"/>
    <col min="1535" max="1535" width="17" style="87" customWidth="1"/>
    <col min="1536" max="1536" width="26.7109375" style="87" customWidth="1"/>
    <col min="1537" max="1539" width="0" style="87" hidden="1" customWidth="1"/>
    <col min="1540" max="1540" width="18.140625" style="87" customWidth="1"/>
    <col min="1541" max="1541" width="24" style="87" bestFit="1" customWidth="1"/>
    <col min="1542" max="1542" width="21.140625" style="87" customWidth="1"/>
    <col min="1543" max="1543" width="19.5703125" style="87" customWidth="1"/>
    <col min="1544" max="1544" width="19.28515625" style="87" customWidth="1"/>
    <col min="1545" max="1545" width="20.85546875" style="87" customWidth="1"/>
    <col min="1546" max="1546" width="5.140625" style="87" customWidth="1"/>
    <col min="1547" max="1547" width="17.85546875" style="87" bestFit="1" customWidth="1"/>
    <col min="1548" max="1548" width="11.5703125" style="87" customWidth="1"/>
    <col min="1549" max="1549" width="12.7109375" style="87" bestFit="1" customWidth="1"/>
    <col min="1550" max="1784" width="9.140625" style="87"/>
    <col min="1785" max="1785" width="8.5703125" style="87" customWidth="1"/>
    <col min="1786" max="1786" width="43.85546875" style="87" customWidth="1"/>
    <col min="1787" max="1787" width="16.42578125" style="87" customWidth="1"/>
    <col min="1788" max="1788" width="21.42578125" style="87" customWidth="1"/>
    <col min="1789" max="1789" width="16.42578125" style="87" customWidth="1"/>
    <col min="1790" max="1790" width="18.7109375" style="87" customWidth="1"/>
    <col min="1791" max="1791" width="17" style="87" customWidth="1"/>
    <col min="1792" max="1792" width="26.7109375" style="87" customWidth="1"/>
    <col min="1793" max="1795" width="0" style="87" hidden="1" customWidth="1"/>
    <col min="1796" max="1796" width="18.140625" style="87" customWidth="1"/>
    <col min="1797" max="1797" width="24" style="87" bestFit="1" customWidth="1"/>
    <col min="1798" max="1798" width="21.140625" style="87" customWidth="1"/>
    <col min="1799" max="1799" width="19.5703125" style="87" customWidth="1"/>
    <col min="1800" max="1800" width="19.28515625" style="87" customWidth="1"/>
    <col min="1801" max="1801" width="20.85546875" style="87" customWidth="1"/>
    <col min="1802" max="1802" width="5.140625" style="87" customWidth="1"/>
    <col min="1803" max="1803" width="17.85546875" style="87" bestFit="1" customWidth="1"/>
    <col min="1804" max="1804" width="11.5703125" style="87" customWidth="1"/>
    <col min="1805" max="1805" width="12.7109375" style="87" bestFit="1" customWidth="1"/>
    <col min="1806" max="2040" width="9.140625" style="87"/>
    <col min="2041" max="2041" width="8.5703125" style="87" customWidth="1"/>
    <col min="2042" max="2042" width="43.85546875" style="87" customWidth="1"/>
    <col min="2043" max="2043" width="16.42578125" style="87" customWidth="1"/>
    <col min="2044" max="2044" width="21.42578125" style="87" customWidth="1"/>
    <col min="2045" max="2045" width="16.42578125" style="87" customWidth="1"/>
    <col min="2046" max="2046" width="18.7109375" style="87" customWidth="1"/>
    <col min="2047" max="2047" width="17" style="87" customWidth="1"/>
    <col min="2048" max="2048" width="26.7109375" style="87" customWidth="1"/>
    <col min="2049" max="2051" width="0" style="87" hidden="1" customWidth="1"/>
    <col min="2052" max="2052" width="18.140625" style="87" customWidth="1"/>
    <col min="2053" max="2053" width="24" style="87" bestFit="1" customWidth="1"/>
    <col min="2054" max="2054" width="21.140625" style="87" customWidth="1"/>
    <col min="2055" max="2055" width="19.5703125" style="87" customWidth="1"/>
    <col min="2056" max="2056" width="19.28515625" style="87" customWidth="1"/>
    <col min="2057" max="2057" width="20.85546875" style="87" customWidth="1"/>
    <col min="2058" max="2058" width="5.140625" style="87" customWidth="1"/>
    <col min="2059" max="2059" width="17.85546875" style="87" bestFit="1" customWidth="1"/>
    <col min="2060" max="2060" width="11.5703125" style="87" customWidth="1"/>
    <col min="2061" max="2061" width="12.7109375" style="87" bestFit="1" customWidth="1"/>
    <col min="2062" max="2296" width="9.140625" style="87"/>
    <col min="2297" max="2297" width="8.5703125" style="87" customWidth="1"/>
    <col min="2298" max="2298" width="43.85546875" style="87" customWidth="1"/>
    <col min="2299" max="2299" width="16.42578125" style="87" customWidth="1"/>
    <col min="2300" max="2300" width="21.42578125" style="87" customWidth="1"/>
    <col min="2301" max="2301" width="16.42578125" style="87" customWidth="1"/>
    <col min="2302" max="2302" width="18.7109375" style="87" customWidth="1"/>
    <col min="2303" max="2303" width="17" style="87" customWidth="1"/>
    <col min="2304" max="2304" width="26.7109375" style="87" customWidth="1"/>
    <col min="2305" max="2307" width="0" style="87" hidden="1" customWidth="1"/>
    <col min="2308" max="2308" width="18.140625" style="87" customWidth="1"/>
    <col min="2309" max="2309" width="24" style="87" bestFit="1" customWidth="1"/>
    <col min="2310" max="2310" width="21.140625" style="87" customWidth="1"/>
    <col min="2311" max="2311" width="19.5703125" style="87" customWidth="1"/>
    <col min="2312" max="2312" width="19.28515625" style="87" customWidth="1"/>
    <col min="2313" max="2313" width="20.85546875" style="87" customWidth="1"/>
    <col min="2314" max="2314" width="5.140625" style="87" customWidth="1"/>
    <col min="2315" max="2315" width="17.85546875" style="87" bestFit="1" customWidth="1"/>
    <col min="2316" max="2316" width="11.5703125" style="87" customWidth="1"/>
    <col min="2317" max="2317" width="12.7109375" style="87" bestFit="1" customWidth="1"/>
    <col min="2318" max="2552" width="9.140625" style="87"/>
    <col min="2553" max="2553" width="8.5703125" style="87" customWidth="1"/>
    <col min="2554" max="2554" width="43.85546875" style="87" customWidth="1"/>
    <col min="2555" max="2555" width="16.42578125" style="87" customWidth="1"/>
    <col min="2556" max="2556" width="21.42578125" style="87" customWidth="1"/>
    <col min="2557" max="2557" width="16.42578125" style="87" customWidth="1"/>
    <col min="2558" max="2558" width="18.7109375" style="87" customWidth="1"/>
    <col min="2559" max="2559" width="17" style="87" customWidth="1"/>
    <col min="2560" max="2560" width="26.7109375" style="87" customWidth="1"/>
    <col min="2561" max="2563" width="0" style="87" hidden="1" customWidth="1"/>
    <col min="2564" max="2564" width="18.140625" style="87" customWidth="1"/>
    <col min="2565" max="2565" width="24" style="87" bestFit="1" customWidth="1"/>
    <col min="2566" max="2566" width="21.140625" style="87" customWidth="1"/>
    <col min="2567" max="2567" width="19.5703125" style="87" customWidth="1"/>
    <col min="2568" max="2568" width="19.28515625" style="87" customWidth="1"/>
    <col min="2569" max="2569" width="20.85546875" style="87" customWidth="1"/>
    <col min="2570" max="2570" width="5.140625" style="87" customWidth="1"/>
    <col min="2571" max="2571" width="17.85546875" style="87" bestFit="1" customWidth="1"/>
    <col min="2572" max="2572" width="11.5703125" style="87" customWidth="1"/>
    <col min="2573" max="2573" width="12.7109375" style="87" bestFit="1" customWidth="1"/>
    <col min="2574" max="2808" width="9.140625" style="87"/>
    <col min="2809" max="2809" width="8.5703125" style="87" customWidth="1"/>
    <col min="2810" max="2810" width="43.85546875" style="87" customWidth="1"/>
    <col min="2811" max="2811" width="16.42578125" style="87" customWidth="1"/>
    <col min="2812" max="2812" width="21.42578125" style="87" customWidth="1"/>
    <col min="2813" max="2813" width="16.42578125" style="87" customWidth="1"/>
    <col min="2814" max="2814" width="18.7109375" style="87" customWidth="1"/>
    <col min="2815" max="2815" width="17" style="87" customWidth="1"/>
    <col min="2816" max="2816" width="26.7109375" style="87" customWidth="1"/>
    <col min="2817" max="2819" width="0" style="87" hidden="1" customWidth="1"/>
    <col min="2820" max="2820" width="18.140625" style="87" customWidth="1"/>
    <col min="2821" max="2821" width="24" style="87" bestFit="1" customWidth="1"/>
    <col min="2822" max="2822" width="21.140625" style="87" customWidth="1"/>
    <col min="2823" max="2823" width="19.5703125" style="87" customWidth="1"/>
    <col min="2824" max="2824" width="19.28515625" style="87" customWidth="1"/>
    <col min="2825" max="2825" width="20.85546875" style="87" customWidth="1"/>
    <col min="2826" max="2826" width="5.140625" style="87" customWidth="1"/>
    <col min="2827" max="2827" width="17.85546875" style="87" bestFit="1" customWidth="1"/>
    <col min="2828" max="2828" width="11.5703125" style="87" customWidth="1"/>
    <col min="2829" max="2829" width="12.7109375" style="87" bestFit="1" customWidth="1"/>
    <col min="2830" max="3064" width="9.140625" style="87"/>
    <col min="3065" max="3065" width="8.5703125" style="87" customWidth="1"/>
    <col min="3066" max="3066" width="43.85546875" style="87" customWidth="1"/>
    <col min="3067" max="3067" width="16.42578125" style="87" customWidth="1"/>
    <col min="3068" max="3068" width="21.42578125" style="87" customWidth="1"/>
    <col min="3069" max="3069" width="16.42578125" style="87" customWidth="1"/>
    <col min="3070" max="3070" width="18.7109375" style="87" customWidth="1"/>
    <col min="3071" max="3071" width="17" style="87" customWidth="1"/>
    <col min="3072" max="3072" width="26.7109375" style="87" customWidth="1"/>
    <col min="3073" max="3075" width="0" style="87" hidden="1" customWidth="1"/>
    <col min="3076" max="3076" width="18.140625" style="87" customWidth="1"/>
    <col min="3077" max="3077" width="24" style="87" bestFit="1" customWidth="1"/>
    <col min="3078" max="3078" width="21.140625" style="87" customWidth="1"/>
    <col min="3079" max="3079" width="19.5703125" style="87" customWidth="1"/>
    <col min="3080" max="3080" width="19.28515625" style="87" customWidth="1"/>
    <col min="3081" max="3081" width="20.85546875" style="87" customWidth="1"/>
    <col min="3082" max="3082" width="5.140625" style="87" customWidth="1"/>
    <col min="3083" max="3083" width="17.85546875" style="87" bestFit="1" customWidth="1"/>
    <col min="3084" max="3084" width="11.5703125" style="87" customWidth="1"/>
    <col min="3085" max="3085" width="12.7109375" style="87" bestFit="1" customWidth="1"/>
    <col min="3086" max="3320" width="9.140625" style="87"/>
    <col min="3321" max="3321" width="8.5703125" style="87" customWidth="1"/>
    <col min="3322" max="3322" width="43.85546875" style="87" customWidth="1"/>
    <col min="3323" max="3323" width="16.42578125" style="87" customWidth="1"/>
    <col min="3324" max="3324" width="21.42578125" style="87" customWidth="1"/>
    <col min="3325" max="3325" width="16.42578125" style="87" customWidth="1"/>
    <col min="3326" max="3326" width="18.7109375" style="87" customWidth="1"/>
    <col min="3327" max="3327" width="17" style="87" customWidth="1"/>
    <col min="3328" max="3328" width="26.7109375" style="87" customWidth="1"/>
    <col min="3329" max="3331" width="0" style="87" hidden="1" customWidth="1"/>
    <col min="3332" max="3332" width="18.140625" style="87" customWidth="1"/>
    <col min="3333" max="3333" width="24" style="87" bestFit="1" customWidth="1"/>
    <col min="3334" max="3334" width="21.140625" style="87" customWidth="1"/>
    <col min="3335" max="3335" width="19.5703125" style="87" customWidth="1"/>
    <col min="3336" max="3336" width="19.28515625" style="87" customWidth="1"/>
    <col min="3337" max="3337" width="20.85546875" style="87" customWidth="1"/>
    <col min="3338" max="3338" width="5.140625" style="87" customWidth="1"/>
    <col min="3339" max="3339" width="17.85546875" style="87" bestFit="1" customWidth="1"/>
    <col min="3340" max="3340" width="11.5703125" style="87" customWidth="1"/>
    <col min="3341" max="3341" width="12.7109375" style="87" bestFit="1" customWidth="1"/>
    <col min="3342" max="3576" width="9.140625" style="87"/>
    <col min="3577" max="3577" width="8.5703125" style="87" customWidth="1"/>
    <col min="3578" max="3578" width="43.85546875" style="87" customWidth="1"/>
    <col min="3579" max="3579" width="16.42578125" style="87" customWidth="1"/>
    <col min="3580" max="3580" width="21.42578125" style="87" customWidth="1"/>
    <col min="3581" max="3581" width="16.42578125" style="87" customWidth="1"/>
    <col min="3582" max="3582" width="18.7109375" style="87" customWidth="1"/>
    <col min="3583" max="3583" width="17" style="87" customWidth="1"/>
    <col min="3584" max="3584" width="26.7109375" style="87" customWidth="1"/>
    <col min="3585" max="3587" width="0" style="87" hidden="1" customWidth="1"/>
    <col min="3588" max="3588" width="18.140625" style="87" customWidth="1"/>
    <col min="3589" max="3589" width="24" style="87" bestFit="1" customWidth="1"/>
    <col min="3590" max="3590" width="21.140625" style="87" customWidth="1"/>
    <col min="3591" max="3591" width="19.5703125" style="87" customWidth="1"/>
    <col min="3592" max="3592" width="19.28515625" style="87" customWidth="1"/>
    <col min="3593" max="3593" width="20.85546875" style="87" customWidth="1"/>
    <col min="3594" max="3594" width="5.140625" style="87" customWidth="1"/>
    <col min="3595" max="3595" width="17.85546875" style="87" bestFit="1" customWidth="1"/>
    <col min="3596" max="3596" width="11.5703125" style="87" customWidth="1"/>
    <col min="3597" max="3597" width="12.7109375" style="87" bestFit="1" customWidth="1"/>
    <col min="3598" max="3832" width="9.140625" style="87"/>
    <col min="3833" max="3833" width="8.5703125" style="87" customWidth="1"/>
    <col min="3834" max="3834" width="43.85546875" style="87" customWidth="1"/>
    <col min="3835" max="3835" width="16.42578125" style="87" customWidth="1"/>
    <col min="3836" max="3836" width="21.42578125" style="87" customWidth="1"/>
    <col min="3837" max="3837" width="16.42578125" style="87" customWidth="1"/>
    <col min="3838" max="3838" width="18.7109375" style="87" customWidth="1"/>
    <col min="3839" max="3839" width="17" style="87" customWidth="1"/>
    <col min="3840" max="3840" width="26.7109375" style="87" customWidth="1"/>
    <col min="3841" max="3843" width="0" style="87" hidden="1" customWidth="1"/>
    <col min="3844" max="3844" width="18.140625" style="87" customWidth="1"/>
    <col min="3845" max="3845" width="24" style="87" bestFit="1" customWidth="1"/>
    <col min="3846" max="3846" width="21.140625" style="87" customWidth="1"/>
    <col min="3847" max="3847" width="19.5703125" style="87" customWidth="1"/>
    <col min="3848" max="3848" width="19.28515625" style="87" customWidth="1"/>
    <col min="3849" max="3849" width="20.85546875" style="87" customWidth="1"/>
    <col min="3850" max="3850" width="5.140625" style="87" customWidth="1"/>
    <col min="3851" max="3851" width="17.85546875" style="87" bestFit="1" customWidth="1"/>
    <col min="3852" max="3852" width="11.5703125" style="87" customWidth="1"/>
    <col min="3853" max="3853" width="12.7109375" style="87" bestFit="1" customWidth="1"/>
    <col min="3854" max="4088" width="9.140625" style="87"/>
    <col min="4089" max="4089" width="8.5703125" style="87" customWidth="1"/>
    <col min="4090" max="4090" width="43.85546875" style="87" customWidth="1"/>
    <col min="4091" max="4091" width="16.42578125" style="87" customWidth="1"/>
    <col min="4092" max="4092" width="21.42578125" style="87" customWidth="1"/>
    <col min="4093" max="4093" width="16.42578125" style="87" customWidth="1"/>
    <col min="4094" max="4094" width="18.7109375" style="87" customWidth="1"/>
    <col min="4095" max="4095" width="17" style="87" customWidth="1"/>
    <col min="4096" max="4096" width="26.7109375" style="87" customWidth="1"/>
    <col min="4097" max="4099" width="0" style="87" hidden="1" customWidth="1"/>
    <col min="4100" max="4100" width="18.140625" style="87" customWidth="1"/>
    <col min="4101" max="4101" width="24" style="87" bestFit="1" customWidth="1"/>
    <col min="4102" max="4102" width="21.140625" style="87" customWidth="1"/>
    <col min="4103" max="4103" width="19.5703125" style="87" customWidth="1"/>
    <col min="4104" max="4104" width="19.28515625" style="87" customWidth="1"/>
    <col min="4105" max="4105" width="20.85546875" style="87" customWidth="1"/>
    <col min="4106" max="4106" width="5.140625" style="87" customWidth="1"/>
    <col min="4107" max="4107" width="17.85546875" style="87" bestFit="1" customWidth="1"/>
    <col min="4108" max="4108" width="11.5703125" style="87" customWidth="1"/>
    <col min="4109" max="4109" width="12.7109375" style="87" bestFit="1" customWidth="1"/>
    <col min="4110" max="4344" width="9.140625" style="87"/>
    <col min="4345" max="4345" width="8.5703125" style="87" customWidth="1"/>
    <col min="4346" max="4346" width="43.85546875" style="87" customWidth="1"/>
    <col min="4347" max="4347" width="16.42578125" style="87" customWidth="1"/>
    <col min="4348" max="4348" width="21.42578125" style="87" customWidth="1"/>
    <col min="4349" max="4349" width="16.42578125" style="87" customWidth="1"/>
    <col min="4350" max="4350" width="18.7109375" style="87" customWidth="1"/>
    <col min="4351" max="4351" width="17" style="87" customWidth="1"/>
    <col min="4352" max="4352" width="26.7109375" style="87" customWidth="1"/>
    <col min="4353" max="4355" width="0" style="87" hidden="1" customWidth="1"/>
    <col min="4356" max="4356" width="18.140625" style="87" customWidth="1"/>
    <col min="4357" max="4357" width="24" style="87" bestFit="1" customWidth="1"/>
    <col min="4358" max="4358" width="21.140625" style="87" customWidth="1"/>
    <col min="4359" max="4359" width="19.5703125" style="87" customWidth="1"/>
    <col min="4360" max="4360" width="19.28515625" style="87" customWidth="1"/>
    <col min="4361" max="4361" width="20.85546875" style="87" customWidth="1"/>
    <col min="4362" max="4362" width="5.140625" style="87" customWidth="1"/>
    <col min="4363" max="4363" width="17.85546875" style="87" bestFit="1" customWidth="1"/>
    <col min="4364" max="4364" width="11.5703125" style="87" customWidth="1"/>
    <col min="4365" max="4365" width="12.7109375" style="87" bestFit="1" customWidth="1"/>
    <col min="4366" max="4600" width="9.140625" style="87"/>
    <col min="4601" max="4601" width="8.5703125" style="87" customWidth="1"/>
    <col min="4602" max="4602" width="43.85546875" style="87" customWidth="1"/>
    <col min="4603" max="4603" width="16.42578125" style="87" customWidth="1"/>
    <col min="4604" max="4604" width="21.42578125" style="87" customWidth="1"/>
    <col min="4605" max="4605" width="16.42578125" style="87" customWidth="1"/>
    <col min="4606" max="4606" width="18.7109375" style="87" customWidth="1"/>
    <col min="4607" max="4607" width="17" style="87" customWidth="1"/>
    <col min="4608" max="4608" width="26.7109375" style="87" customWidth="1"/>
    <col min="4609" max="4611" width="0" style="87" hidden="1" customWidth="1"/>
    <col min="4612" max="4612" width="18.140625" style="87" customWidth="1"/>
    <col min="4613" max="4613" width="24" style="87" bestFit="1" customWidth="1"/>
    <col min="4614" max="4614" width="21.140625" style="87" customWidth="1"/>
    <col min="4615" max="4615" width="19.5703125" style="87" customWidth="1"/>
    <col min="4616" max="4616" width="19.28515625" style="87" customWidth="1"/>
    <col min="4617" max="4617" width="20.85546875" style="87" customWidth="1"/>
    <col min="4618" max="4618" width="5.140625" style="87" customWidth="1"/>
    <col min="4619" max="4619" width="17.85546875" style="87" bestFit="1" customWidth="1"/>
    <col min="4620" max="4620" width="11.5703125" style="87" customWidth="1"/>
    <col min="4621" max="4621" width="12.7109375" style="87" bestFit="1" customWidth="1"/>
    <col min="4622" max="4856" width="9.140625" style="87"/>
    <col min="4857" max="4857" width="8.5703125" style="87" customWidth="1"/>
    <col min="4858" max="4858" width="43.85546875" style="87" customWidth="1"/>
    <col min="4859" max="4859" width="16.42578125" style="87" customWidth="1"/>
    <col min="4860" max="4860" width="21.42578125" style="87" customWidth="1"/>
    <col min="4861" max="4861" width="16.42578125" style="87" customWidth="1"/>
    <col min="4862" max="4862" width="18.7109375" style="87" customWidth="1"/>
    <col min="4863" max="4863" width="17" style="87" customWidth="1"/>
    <col min="4864" max="4864" width="26.7109375" style="87" customWidth="1"/>
    <col min="4865" max="4867" width="0" style="87" hidden="1" customWidth="1"/>
    <col min="4868" max="4868" width="18.140625" style="87" customWidth="1"/>
    <col min="4869" max="4869" width="24" style="87" bestFit="1" customWidth="1"/>
    <col min="4870" max="4870" width="21.140625" style="87" customWidth="1"/>
    <col min="4871" max="4871" width="19.5703125" style="87" customWidth="1"/>
    <col min="4872" max="4872" width="19.28515625" style="87" customWidth="1"/>
    <col min="4873" max="4873" width="20.85546875" style="87" customWidth="1"/>
    <col min="4874" max="4874" width="5.140625" style="87" customWidth="1"/>
    <col min="4875" max="4875" width="17.85546875" style="87" bestFit="1" customWidth="1"/>
    <col min="4876" max="4876" width="11.5703125" style="87" customWidth="1"/>
    <col min="4877" max="4877" width="12.7109375" style="87" bestFit="1" customWidth="1"/>
    <col min="4878" max="5112" width="9.140625" style="87"/>
    <col min="5113" max="5113" width="8.5703125" style="87" customWidth="1"/>
    <col min="5114" max="5114" width="43.85546875" style="87" customWidth="1"/>
    <col min="5115" max="5115" width="16.42578125" style="87" customWidth="1"/>
    <col min="5116" max="5116" width="21.42578125" style="87" customWidth="1"/>
    <col min="5117" max="5117" width="16.42578125" style="87" customWidth="1"/>
    <col min="5118" max="5118" width="18.7109375" style="87" customWidth="1"/>
    <col min="5119" max="5119" width="17" style="87" customWidth="1"/>
    <col min="5120" max="5120" width="26.7109375" style="87" customWidth="1"/>
    <col min="5121" max="5123" width="0" style="87" hidden="1" customWidth="1"/>
    <col min="5124" max="5124" width="18.140625" style="87" customWidth="1"/>
    <col min="5125" max="5125" width="24" style="87" bestFit="1" customWidth="1"/>
    <col min="5126" max="5126" width="21.140625" style="87" customWidth="1"/>
    <col min="5127" max="5127" width="19.5703125" style="87" customWidth="1"/>
    <col min="5128" max="5128" width="19.28515625" style="87" customWidth="1"/>
    <col min="5129" max="5129" width="20.85546875" style="87" customWidth="1"/>
    <col min="5130" max="5130" width="5.140625" style="87" customWidth="1"/>
    <col min="5131" max="5131" width="17.85546875" style="87" bestFit="1" customWidth="1"/>
    <col min="5132" max="5132" width="11.5703125" style="87" customWidth="1"/>
    <col min="5133" max="5133" width="12.7109375" style="87" bestFit="1" customWidth="1"/>
    <col min="5134" max="5368" width="9.140625" style="87"/>
    <col min="5369" max="5369" width="8.5703125" style="87" customWidth="1"/>
    <col min="5370" max="5370" width="43.85546875" style="87" customWidth="1"/>
    <col min="5371" max="5371" width="16.42578125" style="87" customWidth="1"/>
    <col min="5372" max="5372" width="21.42578125" style="87" customWidth="1"/>
    <col min="5373" max="5373" width="16.42578125" style="87" customWidth="1"/>
    <col min="5374" max="5374" width="18.7109375" style="87" customWidth="1"/>
    <col min="5375" max="5375" width="17" style="87" customWidth="1"/>
    <col min="5376" max="5376" width="26.7109375" style="87" customWidth="1"/>
    <col min="5377" max="5379" width="0" style="87" hidden="1" customWidth="1"/>
    <col min="5380" max="5380" width="18.140625" style="87" customWidth="1"/>
    <col min="5381" max="5381" width="24" style="87" bestFit="1" customWidth="1"/>
    <col min="5382" max="5382" width="21.140625" style="87" customWidth="1"/>
    <col min="5383" max="5383" width="19.5703125" style="87" customWidth="1"/>
    <col min="5384" max="5384" width="19.28515625" style="87" customWidth="1"/>
    <col min="5385" max="5385" width="20.85546875" style="87" customWidth="1"/>
    <col min="5386" max="5386" width="5.140625" style="87" customWidth="1"/>
    <col min="5387" max="5387" width="17.85546875" style="87" bestFit="1" customWidth="1"/>
    <col min="5388" max="5388" width="11.5703125" style="87" customWidth="1"/>
    <col min="5389" max="5389" width="12.7109375" style="87" bestFit="1" customWidth="1"/>
    <col min="5390" max="5624" width="9.140625" style="87"/>
    <col min="5625" max="5625" width="8.5703125" style="87" customWidth="1"/>
    <col min="5626" max="5626" width="43.85546875" style="87" customWidth="1"/>
    <col min="5627" max="5627" width="16.42578125" style="87" customWidth="1"/>
    <col min="5628" max="5628" width="21.42578125" style="87" customWidth="1"/>
    <col min="5629" max="5629" width="16.42578125" style="87" customWidth="1"/>
    <col min="5630" max="5630" width="18.7109375" style="87" customWidth="1"/>
    <col min="5631" max="5631" width="17" style="87" customWidth="1"/>
    <col min="5632" max="5632" width="26.7109375" style="87" customWidth="1"/>
    <col min="5633" max="5635" width="0" style="87" hidden="1" customWidth="1"/>
    <col min="5636" max="5636" width="18.140625" style="87" customWidth="1"/>
    <col min="5637" max="5637" width="24" style="87" bestFit="1" customWidth="1"/>
    <col min="5638" max="5638" width="21.140625" style="87" customWidth="1"/>
    <col min="5639" max="5639" width="19.5703125" style="87" customWidth="1"/>
    <col min="5640" max="5640" width="19.28515625" style="87" customWidth="1"/>
    <col min="5641" max="5641" width="20.85546875" style="87" customWidth="1"/>
    <col min="5642" max="5642" width="5.140625" style="87" customWidth="1"/>
    <col min="5643" max="5643" width="17.85546875" style="87" bestFit="1" customWidth="1"/>
    <col min="5644" max="5644" width="11.5703125" style="87" customWidth="1"/>
    <col min="5645" max="5645" width="12.7109375" style="87" bestFit="1" customWidth="1"/>
    <col min="5646" max="5880" width="9.140625" style="87"/>
    <col min="5881" max="5881" width="8.5703125" style="87" customWidth="1"/>
    <col min="5882" max="5882" width="43.85546875" style="87" customWidth="1"/>
    <col min="5883" max="5883" width="16.42578125" style="87" customWidth="1"/>
    <col min="5884" max="5884" width="21.42578125" style="87" customWidth="1"/>
    <col min="5885" max="5885" width="16.42578125" style="87" customWidth="1"/>
    <col min="5886" max="5886" width="18.7109375" style="87" customWidth="1"/>
    <col min="5887" max="5887" width="17" style="87" customWidth="1"/>
    <col min="5888" max="5888" width="26.7109375" style="87" customWidth="1"/>
    <col min="5889" max="5891" width="0" style="87" hidden="1" customWidth="1"/>
    <col min="5892" max="5892" width="18.140625" style="87" customWidth="1"/>
    <col min="5893" max="5893" width="24" style="87" bestFit="1" customWidth="1"/>
    <col min="5894" max="5894" width="21.140625" style="87" customWidth="1"/>
    <col min="5895" max="5895" width="19.5703125" style="87" customWidth="1"/>
    <col min="5896" max="5896" width="19.28515625" style="87" customWidth="1"/>
    <col min="5897" max="5897" width="20.85546875" style="87" customWidth="1"/>
    <col min="5898" max="5898" width="5.140625" style="87" customWidth="1"/>
    <col min="5899" max="5899" width="17.85546875" style="87" bestFit="1" customWidth="1"/>
    <col min="5900" max="5900" width="11.5703125" style="87" customWidth="1"/>
    <col min="5901" max="5901" width="12.7109375" style="87" bestFit="1" customWidth="1"/>
    <col min="5902" max="6136" width="9.140625" style="87"/>
    <col min="6137" max="6137" width="8.5703125" style="87" customWidth="1"/>
    <col min="6138" max="6138" width="43.85546875" style="87" customWidth="1"/>
    <col min="6139" max="6139" width="16.42578125" style="87" customWidth="1"/>
    <col min="6140" max="6140" width="21.42578125" style="87" customWidth="1"/>
    <col min="6141" max="6141" width="16.42578125" style="87" customWidth="1"/>
    <col min="6142" max="6142" width="18.7109375" style="87" customWidth="1"/>
    <col min="6143" max="6143" width="17" style="87" customWidth="1"/>
    <col min="6144" max="6144" width="26.7109375" style="87" customWidth="1"/>
    <col min="6145" max="6147" width="0" style="87" hidden="1" customWidth="1"/>
    <col min="6148" max="6148" width="18.140625" style="87" customWidth="1"/>
    <col min="6149" max="6149" width="24" style="87" bestFit="1" customWidth="1"/>
    <col min="6150" max="6150" width="21.140625" style="87" customWidth="1"/>
    <col min="6151" max="6151" width="19.5703125" style="87" customWidth="1"/>
    <col min="6152" max="6152" width="19.28515625" style="87" customWidth="1"/>
    <col min="6153" max="6153" width="20.85546875" style="87" customWidth="1"/>
    <col min="6154" max="6154" width="5.140625" style="87" customWidth="1"/>
    <col min="6155" max="6155" width="17.85546875" style="87" bestFit="1" customWidth="1"/>
    <col min="6156" max="6156" width="11.5703125" style="87" customWidth="1"/>
    <col min="6157" max="6157" width="12.7109375" style="87" bestFit="1" customWidth="1"/>
    <col min="6158" max="6392" width="9.140625" style="87"/>
    <col min="6393" max="6393" width="8.5703125" style="87" customWidth="1"/>
    <col min="6394" max="6394" width="43.85546875" style="87" customWidth="1"/>
    <col min="6395" max="6395" width="16.42578125" style="87" customWidth="1"/>
    <col min="6396" max="6396" width="21.42578125" style="87" customWidth="1"/>
    <col min="6397" max="6397" width="16.42578125" style="87" customWidth="1"/>
    <col min="6398" max="6398" width="18.7109375" style="87" customWidth="1"/>
    <col min="6399" max="6399" width="17" style="87" customWidth="1"/>
    <col min="6400" max="6400" width="26.7109375" style="87" customWidth="1"/>
    <col min="6401" max="6403" width="0" style="87" hidden="1" customWidth="1"/>
    <col min="6404" max="6404" width="18.140625" style="87" customWidth="1"/>
    <col min="6405" max="6405" width="24" style="87" bestFit="1" customWidth="1"/>
    <col min="6406" max="6406" width="21.140625" style="87" customWidth="1"/>
    <col min="6407" max="6407" width="19.5703125" style="87" customWidth="1"/>
    <col min="6408" max="6408" width="19.28515625" style="87" customWidth="1"/>
    <col min="6409" max="6409" width="20.85546875" style="87" customWidth="1"/>
    <col min="6410" max="6410" width="5.140625" style="87" customWidth="1"/>
    <col min="6411" max="6411" width="17.85546875" style="87" bestFit="1" customWidth="1"/>
    <col min="6412" max="6412" width="11.5703125" style="87" customWidth="1"/>
    <col min="6413" max="6413" width="12.7109375" style="87" bestFit="1" customWidth="1"/>
    <col min="6414" max="6648" width="9.140625" style="87"/>
    <col min="6649" max="6649" width="8.5703125" style="87" customWidth="1"/>
    <col min="6650" max="6650" width="43.85546875" style="87" customWidth="1"/>
    <col min="6651" max="6651" width="16.42578125" style="87" customWidth="1"/>
    <col min="6652" max="6652" width="21.42578125" style="87" customWidth="1"/>
    <col min="6653" max="6653" width="16.42578125" style="87" customWidth="1"/>
    <col min="6654" max="6654" width="18.7109375" style="87" customWidth="1"/>
    <col min="6655" max="6655" width="17" style="87" customWidth="1"/>
    <col min="6656" max="6656" width="26.7109375" style="87" customWidth="1"/>
    <col min="6657" max="6659" width="0" style="87" hidden="1" customWidth="1"/>
    <col min="6660" max="6660" width="18.140625" style="87" customWidth="1"/>
    <col min="6661" max="6661" width="24" style="87" bestFit="1" customWidth="1"/>
    <col min="6662" max="6662" width="21.140625" style="87" customWidth="1"/>
    <col min="6663" max="6663" width="19.5703125" style="87" customWidth="1"/>
    <col min="6664" max="6664" width="19.28515625" style="87" customWidth="1"/>
    <col min="6665" max="6665" width="20.85546875" style="87" customWidth="1"/>
    <col min="6666" max="6666" width="5.140625" style="87" customWidth="1"/>
    <col min="6667" max="6667" width="17.85546875" style="87" bestFit="1" customWidth="1"/>
    <col min="6668" max="6668" width="11.5703125" style="87" customWidth="1"/>
    <col min="6669" max="6669" width="12.7109375" style="87" bestFit="1" customWidth="1"/>
    <col min="6670" max="6904" width="9.140625" style="87"/>
    <col min="6905" max="6905" width="8.5703125" style="87" customWidth="1"/>
    <col min="6906" max="6906" width="43.85546875" style="87" customWidth="1"/>
    <col min="6907" max="6907" width="16.42578125" style="87" customWidth="1"/>
    <col min="6908" max="6908" width="21.42578125" style="87" customWidth="1"/>
    <col min="6909" max="6909" width="16.42578125" style="87" customWidth="1"/>
    <col min="6910" max="6910" width="18.7109375" style="87" customWidth="1"/>
    <col min="6911" max="6911" width="17" style="87" customWidth="1"/>
    <col min="6912" max="6912" width="26.7109375" style="87" customWidth="1"/>
    <col min="6913" max="6915" width="0" style="87" hidden="1" customWidth="1"/>
    <col min="6916" max="6916" width="18.140625" style="87" customWidth="1"/>
    <col min="6917" max="6917" width="24" style="87" bestFit="1" customWidth="1"/>
    <col min="6918" max="6918" width="21.140625" style="87" customWidth="1"/>
    <col min="6919" max="6919" width="19.5703125" style="87" customWidth="1"/>
    <col min="6920" max="6920" width="19.28515625" style="87" customWidth="1"/>
    <col min="6921" max="6921" width="20.85546875" style="87" customWidth="1"/>
    <col min="6922" max="6922" width="5.140625" style="87" customWidth="1"/>
    <col min="6923" max="6923" width="17.85546875" style="87" bestFit="1" customWidth="1"/>
    <col min="6924" max="6924" width="11.5703125" style="87" customWidth="1"/>
    <col min="6925" max="6925" width="12.7109375" style="87" bestFit="1" customWidth="1"/>
    <col min="6926" max="7160" width="9.140625" style="87"/>
    <col min="7161" max="7161" width="8.5703125" style="87" customWidth="1"/>
    <col min="7162" max="7162" width="43.85546875" style="87" customWidth="1"/>
    <col min="7163" max="7163" width="16.42578125" style="87" customWidth="1"/>
    <col min="7164" max="7164" width="21.42578125" style="87" customWidth="1"/>
    <col min="7165" max="7165" width="16.42578125" style="87" customWidth="1"/>
    <col min="7166" max="7166" width="18.7109375" style="87" customWidth="1"/>
    <col min="7167" max="7167" width="17" style="87" customWidth="1"/>
    <col min="7168" max="7168" width="26.7109375" style="87" customWidth="1"/>
    <col min="7169" max="7171" width="0" style="87" hidden="1" customWidth="1"/>
    <col min="7172" max="7172" width="18.140625" style="87" customWidth="1"/>
    <col min="7173" max="7173" width="24" style="87" bestFit="1" customWidth="1"/>
    <col min="7174" max="7174" width="21.140625" style="87" customWidth="1"/>
    <col min="7175" max="7175" width="19.5703125" style="87" customWidth="1"/>
    <col min="7176" max="7176" width="19.28515625" style="87" customWidth="1"/>
    <col min="7177" max="7177" width="20.85546875" style="87" customWidth="1"/>
    <col min="7178" max="7178" width="5.140625" style="87" customWidth="1"/>
    <col min="7179" max="7179" width="17.85546875" style="87" bestFit="1" customWidth="1"/>
    <col min="7180" max="7180" width="11.5703125" style="87" customWidth="1"/>
    <col min="7181" max="7181" width="12.7109375" style="87" bestFit="1" customWidth="1"/>
    <col min="7182" max="7416" width="9.140625" style="87"/>
    <col min="7417" max="7417" width="8.5703125" style="87" customWidth="1"/>
    <col min="7418" max="7418" width="43.85546875" style="87" customWidth="1"/>
    <col min="7419" max="7419" width="16.42578125" style="87" customWidth="1"/>
    <col min="7420" max="7420" width="21.42578125" style="87" customWidth="1"/>
    <col min="7421" max="7421" width="16.42578125" style="87" customWidth="1"/>
    <col min="7422" max="7422" width="18.7109375" style="87" customWidth="1"/>
    <col min="7423" max="7423" width="17" style="87" customWidth="1"/>
    <col min="7424" max="7424" width="26.7109375" style="87" customWidth="1"/>
    <col min="7425" max="7427" width="0" style="87" hidden="1" customWidth="1"/>
    <col min="7428" max="7428" width="18.140625" style="87" customWidth="1"/>
    <col min="7429" max="7429" width="24" style="87" bestFit="1" customWidth="1"/>
    <col min="7430" max="7430" width="21.140625" style="87" customWidth="1"/>
    <col min="7431" max="7431" width="19.5703125" style="87" customWidth="1"/>
    <col min="7432" max="7432" width="19.28515625" style="87" customWidth="1"/>
    <col min="7433" max="7433" width="20.85546875" style="87" customWidth="1"/>
    <col min="7434" max="7434" width="5.140625" style="87" customWidth="1"/>
    <col min="7435" max="7435" width="17.85546875" style="87" bestFit="1" customWidth="1"/>
    <col min="7436" max="7436" width="11.5703125" style="87" customWidth="1"/>
    <col min="7437" max="7437" width="12.7109375" style="87" bestFit="1" customWidth="1"/>
    <col min="7438" max="7672" width="9.140625" style="87"/>
    <col min="7673" max="7673" width="8.5703125" style="87" customWidth="1"/>
    <col min="7674" max="7674" width="43.85546875" style="87" customWidth="1"/>
    <col min="7675" max="7675" width="16.42578125" style="87" customWidth="1"/>
    <col min="7676" max="7676" width="21.42578125" style="87" customWidth="1"/>
    <col min="7677" max="7677" width="16.42578125" style="87" customWidth="1"/>
    <col min="7678" max="7678" width="18.7109375" style="87" customWidth="1"/>
    <col min="7679" max="7679" width="17" style="87" customWidth="1"/>
    <col min="7680" max="7680" width="26.7109375" style="87" customWidth="1"/>
    <col min="7681" max="7683" width="0" style="87" hidden="1" customWidth="1"/>
    <col min="7684" max="7684" width="18.140625" style="87" customWidth="1"/>
    <col min="7685" max="7685" width="24" style="87" bestFit="1" customWidth="1"/>
    <col min="7686" max="7686" width="21.140625" style="87" customWidth="1"/>
    <col min="7687" max="7687" width="19.5703125" style="87" customWidth="1"/>
    <col min="7688" max="7688" width="19.28515625" style="87" customWidth="1"/>
    <col min="7689" max="7689" width="20.85546875" style="87" customWidth="1"/>
    <col min="7690" max="7690" width="5.140625" style="87" customWidth="1"/>
    <col min="7691" max="7691" width="17.85546875" style="87" bestFit="1" customWidth="1"/>
    <col min="7692" max="7692" width="11.5703125" style="87" customWidth="1"/>
    <col min="7693" max="7693" width="12.7109375" style="87" bestFit="1" customWidth="1"/>
    <col min="7694" max="7928" width="9.140625" style="87"/>
    <col min="7929" max="7929" width="8.5703125" style="87" customWidth="1"/>
    <col min="7930" max="7930" width="43.85546875" style="87" customWidth="1"/>
    <col min="7931" max="7931" width="16.42578125" style="87" customWidth="1"/>
    <col min="7932" max="7932" width="21.42578125" style="87" customWidth="1"/>
    <col min="7933" max="7933" width="16.42578125" style="87" customWidth="1"/>
    <col min="7934" max="7934" width="18.7109375" style="87" customWidth="1"/>
    <col min="7935" max="7935" width="17" style="87" customWidth="1"/>
    <col min="7936" max="7936" width="26.7109375" style="87" customWidth="1"/>
    <col min="7937" max="7939" width="0" style="87" hidden="1" customWidth="1"/>
    <col min="7940" max="7940" width="18.140625" style="87" customWidth="1"/>
    <col min="7941" max="7941" width="24" style="87" bestFit="1" customWidth="1"/>
    <col min="7942" max="7942" width="21.140625" style="87" customWidth="1"/>
    <col min="7943" max="7943" width="19.5703125" style="87" customWidth="1"/>
    <col min="7944" max="7944" width="19.28515625" style="87" customWidth="1"/>
    <col min="7945" max="7945" width="20.85546875" style="87" customWidth="1"/>
    <col min="7946" max="7946" width="5.140625" style="87" customWidth="1"/>
    <col min="7947" max="7947" width="17.85546875" style="87" bestFit="1" customWidth="1"/>
    <col min="7948" max="7948" width="11.5703125" style="87" customWidth="1"/>
    <col min="7949" max="7949" width="12.7109375" style="87" bestFit="1" customWidth="1"/>
    <col min="7950" max="8184" width="9.140625" style="87"/>
    <col min="8185" max="8185" width="8.5703125" style="87" customWidth="1"/>
    <col min="8186" max="8186" width="43.85546875" style="87" customWidth="1"/>
    <col min="8187" max="8187" width="16.42578125" style="87" customWidth="1"/>
    <col min="8188" max="8188" width="21.42578125" style="87" customWidth="1"/>
    <col min="8189" max="8189" width="16.42578125" style="87" customWidth="1"/>
    <col min="8190" max="8190" width="18.7109375" style="87" customWidth="1"/>
    <col min="8191" max="8191" width="17" style="87" customWidth="1"/>
    <col min="8192" max="8192" width="26.7109375" style="87" customWidth="1"/>
    <col min="8193" max="8195" width="0" style="87" hidden="1" customWidth="1"/>
    <col min="8196" max="8196" width="18.140625" style="87" customWidth="1"/>
    <col min="8197" max="8197" width="24" style="87" bestFit="1" customWidth="1"/>
    <col min="8198" max="8198" width="21.140625" style="87" customWidth="1"/>
    <col min="8199" max="8199" width="19.5703125" style="87" customWidth="1"/>
    <col min="8200" max="8200" width="19.28515625" style="87" customWidth="1"/>
    <col min="8201" max="8201" width="20.85546875" style="87" customWidth="1"/>
    <col min="8202" max="8202" width="5.140625" style="87" customWidth="1"/>
    <col min="8203" max="8203" width="17.85546875" style="87" bestFit="1" customWidth="1"/>
    <col min="8204" max="8204" width="11.5703125" style="87" customWidth="1"/>
    <col min="8205" max="8205" width="12.7109375" style="87" bestFit="1" customWidth="1"/>
    <col min="8206" max="8440" width="9.140625" style="87"/>
    <col min="8441" max="8441" width="8.5703125" style="87" customWidth="1"/>
    <col min="8442" max="8442" width="43.85546875" style="87" customWidth="1"/>
    <col min="8443" max="8443" width="16.42578125" style="87" customWidth="1"/>
    <col min="8444" max="8444" width="21.42578125" style="87" customWidth="1"/>
    <col min="8445" max="8445" width="16.42578125" style="87" customWidth="1"/>
    <col min="8446" max="8446" width="18.7109375" style="87" customWidth="1"/>
    <col min="8447" max="8447" width="17" style="87" customWidth="1"/>
    <col min="8448" max="8448" width="26.7109375" style="87" customWidth="1"/>
    <col min="8449" max="8451" width="0" style="87" hidden="1" customWidth="1"/>
    <col min="8452" max="8452" width="18.140625" style="87" customWidth="1"/>
    <col min="8453" max="8453" width="24" style="87" bestFit="1" customWidth="1"/>
    <col min="8454" max="8454" width="21.140625" style="87" customWidth="1"/>
    <col min="8455" max="8455" width="19.5703125" style="87" customWidth="1"/>
    <col min="8456" max="8456" width="19.28515625" style="87" customWidth="1"/>
    <col min="8457" max="8457" width="20.85546875" style="87" customWidth="1"/>
    <col min="8458" max="8458" width="5.140625" style="87" customWidth="1"/>
    <col min="8459" max="8459" width="17.85546875" style="87" bestFit="1" customWidth="1"/>
    <col min="8460" max="8460" width="11.5703125" style="87" customWidth="1"/>
    <col min="8461" max="8461" width="12.7109375" style="87" bestFit="1" customWidth="1"/>
    <col min="8462" max="8696" width="9.140625" style="87"/>
    <col min="8697" max="8697" width="8.5703125" style="87" customWidth="1"/>
    <col min="8698" max="8698" width="43.85546875" style="87" customWidth="1"/>
    <col min="8699" max="8699" width="16.42578125" style="87" customWidth="1"/>
    <col min="8700" max="8700" width="21.42578125" style="87" customWidth="1"/>
    <col min="8701" max="8701" width="16.42578125" style="87" customWidth="1"/>
    <col min="8702" max="8702" width="18.7109375" style="87" customWidth="1"/>
    <col min="8703" max="8703" width="17" style="87" customWidth="1"/>
    <col min="8704" max="8704" width="26.7109375" style="87" customWidth="1"/>
    <col min="8705" max="8707" width="0" style="87" hidden="1" customWidth="1"/>
    <col min="8708" max="8708" width="18.140625" style="87" customWidth="1"/>
    <col min="8709" max="8709" width="24" style="87" bestFit="1" customWidth="1"/>
    <col min="8710" max="8710" width="21.140625" style="87" customWidth="1"/>
    <col min="8711" max="8711" width="19.5703125" style="87" customWidth="1"/>
    <col min="8712" max="8712" width="19.28515625" style="87" customWidth="1"/>
    <col min="8713" max="8713" width="20.85546875" style="87" customWidth="1"/>
    <col min="8714" max="8714" width="5.140625" style="87" customWidth="1"/>
    <col min="8715" max="8715" width="17.85546875" style="87" bestFit="1" customWidth="1"/>
    <col min="8716" max="8716" width="11.5703125" style="87" customWidth="1"/>
    <col min="8717" max="8717" width="12.7109375" style="87" bestFit="1" customWidth="1"/>
    <col min="8718" max="8952" width="9.140625" style="87"/>
    <col min="8953" max="8953" width="8.5703125" style="87" customWidth="1"/>
    <col min="8954" max="8954" width="43.85546875" style="87" customWidth="1"/>
    <col min="8955" max="8955" width="16.42578125" style="87" customWidth="1"/>
    <col min="8956" max="8956" width="21.42578125" style="87" customWidth="1"/>
    <col min="8957" max="8957" width="16.42578125" style="87" customWidth="1"/>
    <col min="8958" max="8958" width="18.7109375" style="87" customWidth="1"/>
    <col min="8959" max="8959" width="17" style="87" customWidth="1"/>
    <col min="8960" max="8960" width="26.7109375" style="87" customWidth="1"/>
    <col min="8961" max="8963" width="0" style="87" hidden="1" customWidth="1"/>
    <col min="8964" max="8964" width="18.140625" style="87" customWidth="1"/>
    <col min="8965" max="8965" width="24" style="87" bestFit="1" customWidth="1"/>
    <col min="8966" max="8966" width="21.140625" style="87" customWidth="1"/>
    <col min="8967" max="8967" width="19.5703125" style="87" customWidth="1"/>
    <col min="8968" max="8968" width="19.28515625" style="87" customWidth="1"/>
    <col min="8969" max="8969" width="20.85546875" style="87" customWidth="1"/>
    <col min="8970" max="8970" width="5.140625" style="87" customWidth="1"/>
    <col min="8971" max="8971" width="17.85546875" style="87" bestFit="1" customWidth="1"/>
    <col min="8972" max="8972" width="11.5703125" style="87" customWidth="1"/>
    <col min="8973" max="8973" width="12.7109375" style="87" bestFit="1" customWidth="1"/>
    <col min="8974" max="9208" width="9.140625" style="87"/>
    <col min="9209" max="9209" width="8.5703125" style="87" customWidth="1"/>
    <col min="9210" max="9210" width="43.85546875" style="87" customWidth="1"/>
    <col min="9211" max="9211" width="16.42578125" style="87" customWidth="1"/>
    <col min="9212" max="9212" width="21.42578125" style="87" customWidth="1"/>
    <col min="9213" max="9213" width="16.42578125" style="87" customWidth="1"/>
    <col min="9214" max="9214" width="18.7109375" style="87" customWidth="1"/>
    <col min="9215" max="9215" width="17" style="87" customWidth="1"/>
    <col min="9216" max="9216" width="26.7109375" style="87" customWidth="1"/>
    <col min="9217" max="9219" width="0" style="87" hidden="1" customWidth="1"/>
    <col min="9220" max="9220" width="18.140625" style="87" customWidth="1"/>
    <col min="9221" max="9221" width="24" style="87" bestFit="1" customWidth="1"/>
    <col min="9222" max="9222" width="21.140625" style="87" customWidth="1"/>
    <col min="9223" max="9223" width="19.5703125" style="87" customWidth="1"/>
    <col min="9224" max="9224" width="19.28515625" style="87" customWidth="1"/>
    <col min="9225" max="9225" width="20.85546875" style="87" customWidth="1"/>
    <col min="9226" max="9226" width="5.140625" style="87" customWidth="1"/>
    <col min="9227" max="9227" width="17.85546875" style="87" bestFit="1" customWidth="1"/>
    <col min="9228" max="9228" width="11.5703125" style="87" customWidth="1"/>
    <col min="9229" max="9229" width="12.7109375" style="87" bestFit="1" customWidth="1"/>
    <col min="9230" max="9464" width="9.140625" style="87"/>
    <col min="9465" max="9465" width="8.5703125" style="87" customWidth="1"/>
    <col min="9466" max="9466" width="43.85546875" style="87" customWidth="1"/>
    <col min="9467" max="9467" width="16.42578125" style="87" customWidth="1"/>
    <col min="9468" max="9468" width="21.42578125" style="87" customWidth="1"/>
    <col min="9469" max="9469" width="16.42578125" style="87" customWidth="1"/>
    <col min="9470" max="9470" width="18.7109375" style="87" customWidth="1"/>
    <col min="9471" max="9471" width="17" style="87" customWidth="1"/>
    <col min="9472" max="9472" width="26.7109375" style="87" customWidth="1"/>
    <col min="9473" max="9475" width="0" style="87" hidden="1" customWidth="1"/>
    <col min="9476" max="9476" width="18.140625" style="87" customWidth="1"/>
    <col min="9477" max="9477" width="24" style="87" bestFit="1" customWidth="1"/>
    <col min="9478" max="9478" width="21.140625" style="87" customWidth="1"/>
    <col min="9479" max="9479" width="19.5703125" style="87" customWidth="1"/>
    <col min="9480" max="9480" width="19.28515625" style="87" customWidth="1"/>
    <col min="9481" max="9481" width="20.85546875" style="87" customWidth="1"/>
    <col min="9482" max="9482" width="5.140625" style="87" customWidth="1"/>
    <col min="9483" max="9483" width="17.85546875" style="87" bestFit="1" customWidth="1"/>
    <col min="9484" max="9484" width="11.5703125" style="87" customWidth="1"/>
    <col min="9485" max="9485" width="12.7109375" style="87" bestFit="1" customWidth="1"/>
    <col min="9486" max="9720" width="9.140625" style="87"/>
    <col min="9721" max="9721" width="8.5703125" style="87" customWidth="1"/>
    <col min="9722" max="9722" width="43.85546875" style="87" customWidth="1"/>
    <col min="9723" max="9723" width="16.42578125" style="87" customWidth="1"/>
    <col min="9724" max="9724" width="21.42578125" style="87" customWidth="1"/>
    <col min="9725" max="9725" width="16.42578125" style="87" customWidth="1"/>
    <col min="9726" max="9726" width="18.7109375" style="87" customWidth="1"/>
    <col min="9727" max="9727" width="17" style="87" customWidth="1"/>
    <col min="9728" max="9728" width="26.7109375" style="87" customWidth="1"/>
    <col min="9729" max="9731" width="0" style="87" hidden="1" customWidth="1"/>
    <col min="9732" max="9732" width="18.140625" style="87" customWidth="1"/>
    <col min="9733" max="9733" width="24" style="87" bestFit="1" customWidth="1"/>
    <col min="9734" max="9734" width="21.140625" style="87" customWidth="1"/>
    <col min="9735" max="9735" width="19.5703125" style="87" customWidth="1"/>
    <col min="9736" max="9736" width="19.28515625" style="87" customWidth="1"/>
    <col min="9737" max="9737" width="20.85546875" style="87" customWidth="1"/>
    <col min="9738" max="9738" width="5.140625" style="87" customWidth="1"/>
    <col min="9739" max="9739" width="17.85546875" style="87" bestFit="1" customWidth="1"/>
    <col min="9740" max="9740" width="11.5703125" style="87" customWidth="1"/>
    <col min="9741" max="9741" width="12.7109375" style="87" bestFit="1" customWidth="1"/>
    <col min="9742" max="9976" width="9.140625" style="87"/>
    <col min="9977" max="9977" width="8.5703125" style="87" customWidth="1"/>
    <col min="9978" max="9978" width="43.85546875" style="87" customWidth="1"/>
    <col min="9979" max="9979" width="16.42578125" style="87" customWidth="1"/>
    <col min="9980" max="9980" width="21.42578125" style="87" customWidth="1"/>
    <col min="9981" max="9981" width="16.42578125" style="87" customWidth="1"/>
    <col min="9982" max="9982" width="18.7109375" style="87" customWidth="1"/>
    <col min="9983" max="9983" width="17" style="87" customWidth="1"/>
    <col min="9984" max="9984" width="26.7109375" style="87" customWidth="1"/>
    <col min="9985" max="9987" width="0" style="87" hidden="1" customWidth="1"/>
    <col min="9988" max="9988" width="18.140625" style="87" customWidth="1"/>
    <col min="9989" max="9989" width="24" style="87" bestFit="1" customWidth="1"/>
    <col min="9990" max="9990" width="21.140625" style="87" customWidth="1"/>
    <col min="9991" max="9991" width="19.5703125" style="87" customWidth="1"/>
    <col min="9992" max="9992" width="19.28515625" style="87" customWidth="1"/>
    <col min="9993" max="9993" width="20.85546875" style="87" customWidth="1"/>
    <col min="9994" max="9994" width="5.140625" style="87" customWidth="1"/>
    <col min="9995" max="9995" width="17.85546875" style="87" bestFit="1" customWidth="1"/>
    <col min="9996" max="9996" width="11.5703125" style="87" customWidth="1"/>
    <col min="9997" max="9997" width="12.7109375" style="87" bestFit="1" customWidth="1"/>
    <col min="9998" max="10232" width="9.140625" style="87"/>
    <col min="10233" max="10233" width="8.5703125" style="87" customWidth="1"/>
    <col min="10234" max="10234" width="43.85546875" style="87" customWidth="1"/>
    <col min="10235" max="10235" width="16.42578125" style="87" customWidth="1"/>
    <col min="10236" max="10236" width="21.42578125" style="87" customWidth="1"/>
    <col min="10237" max="10237" width="16.42578125" style="87" customWidth="1"/>
    <col min="10238" max="10238" width="18.7109375" style="87" customWidth="1"/>
    <col min="10239" max="10239" width="17" style="87" customWidth="1"/>
    <col min="10240" max="10240" width="26.7109375" style="87" customWidth="1"/>
    <col min="10241" max="10243" width="0" style="87" hidden="1" customWidth="1"/>
    <col min="10244" max="10244" width="18.140625" style="87" customWidth="1"/>
    <col min="10245" max="10245" width="24" style="87" bestFit="1" customWidth="1"/>
    <col min="10246" max="10246" width="21.140625" style="87" customWidth="1"/>
    <col min="10247" max="10247" width="19.5703125" style="87" customWidth="1"/>
    <col min="10248" max="10248" width="19.28515625" style="87" customWidth="1"/>
    <col min="10249" max="10249" width="20.85546875" style="87" customWidth="1"/>
    <col min="10250" max="10250" width="5.140625" style="87" customWidth="1"/>
    <col min="10251" max="10251" width="17.85546875" style="87" bestFit="1" customWidth="1"/>
    <col min="10252" max="10252" width="11.5703125" style="87" customWidth="1"/>
    <col min="10253" max="10253" width="12.7109375" style="87" bestFit="1" customWidth="1"/>
    <col min="10254" max="10488" width="9.140625" style="87"/>
    <col min="10489" max="10489" width="8.5703125" style="87" customWidth="1"/>
    <col min="10490" max="10490" width="43.85546875" style="87" customWidth="1"/>
    <col min="10491" max="10491" width="16.42578125" style="87" customWidth="1"/>
    <col min="10492" max="10492" width="21.42578125" style="87" customWidth="1"/>
    <col min="10493" max="10493" width="16.42578125" style="87" customWidth="1"/>
    <col min="10494" max="10494" width="18.7109375" style="87" customWidth="1"/>
    <col min="10495" max="10495" width="17" style="87" customWidth="1"/>
    <col min="10496" max="10496" width="26.7109375" style="87" customWidth="1"/>
    <col min="10497" max="10499" width="0" style="87" hidden="1" customWidth="1"/>
    <col min="10500" max="10500" width="18.140625" style="87" customWidth="1"/>
    <col min="10501" max="10501" width="24" style="87" bestFit="1" customWidth="1"/>
    <col min="10502" max="10502" width="21.140625" style="87" customWidth="1"/>
    <col min="10503" max="10503" width="19.5703125" style="87" customWidth="1"/>
    <col min="10504" max="10504" width="19.28515625" style="87" customWidth="1"/>
    <col min="10505" max="10505" width="20.85546875" style="87" customWidth="1"/>
    <col min="10506" max="10506" width="5.140625" style="87" customWidth="1"/>
    <col min="10507" max="10507" width="17.85546875" style="87" bestFit="1" customWidth="1"/>
    <col min="10508" max="10508" width="11.5703125" style="87" customWidth="1"/>
    <col min="10509" max="10509" width="12.7109375" style="87" bestFit="1" customWidth="1"/>
    <col min="10510" max="10744" width="9.140625" style="87"/>
    <col min="10745" max="10745" width="8.5703125" style="87" customWidth="1"/>
    <col min="10746" max="10746" width="43.85546875" style="87" customWidth="1"/>
    <col min="10747" max="10747" width="16.42578125" style="87" customWidth="1"/>
    <col min="10748" max="10748" width="21.42578125" style="87" customWidth="1"/>
    <col min="10749" max="10749" width="16.42578125" style="87" customWidth="1"/>
    <col min="10750" max="10750" width="18.7109375" style="87" customWidth="1"/>
    <col min="10751" max="10751" width="17" style="87" customWidth="1"/>
    <col min="10752" max="10752" width="26.7109375" style="87" customWidth="1"/>
    <col min="10753" max="10755" width="0" style="87" hidden="1" customWidth="1"/>
    <col min="10756" max="10756" width="18.140625" style="87" customWidth="1"/>
    <col min="10757" max="10757" width="24" style="87" bestFit="1" customWidth="1"/>
    <col min="10758" max="10758" width="21.140625" style="87" customWidth="1"/>
    <col min="10759" max="10759" width="19.5703125" style="87" customWidth="1"/>
    <col min="10760" max="10760" width="19.28515625" style="87" customWidth="1"/>
    <col min="10761" max="10761" width="20.85546875" style="87" customWidth="1"/>
    <col min="10762" max="10762" width="5.140625" style="87" customWidth="1"/>
    <col min="10763" max="10763" width="17.85546875" style="87" bestFit="1" customWidth="1"/>
    <col min="10764" max="10764" width="11.5703125" style="87" customWidth="1"/>
    <col min="10765" max="10765" width="12.7109375" style="87" bestFit="1" customWidth="1"/>
    <col min="10766" max="11000" width="9.140625" style="87"/>
    <col min="11001" max="11001" width="8.5703125" style="87" customWidth="1"/>
    <col min="11002" max="11002" width="43.85546875" style="87" customWidth="1"/>
    <col min="11003" max="11003" width="16.42578125" style="87" customWidth="1"/>
    <col min="11004" max="11004" width="21.42578125" style="87" customWidth="1"/>
    <col min="11005" max="11005" width="16.42578125" style="87" customWidth="1"/>
    <col min="11006" max="11006" width="18.7109375" style="87" customWidth="1"/>
    <col min="11007" max="11007" width="17" style="87" customWidth="1"/>
    <col min="11008" max="11008" width="26.7109375" style="87" customWidth="1"/>
    <col min="11009" max="11011" width="0" style="87" hidden="1" customWidth="1"/>
    <col min="11012" max="11012" width="18.140625" style="87" customWidth="1"/>
    <col min="11013" max="11013" width="24" style="87" bestFit="1" customWidth="1"/>
    <col min="11014" max="11014" width="21.140625" style="87" customWidth="1"/>
    <col min="11015" max="11015" width="19.5703125" style="87" customWidth="1"/>
    <col min="11016" max="11016" width="19.28515625" style="87" customWidth="1"/>
    <col min="11017" max="11017" width="20.85546875" style="87" customWidth="1"/>
    <col min="11018" max="11018" width="5.140625" style="87" customWidth="1"/>
    <col min="11019" max="11019" width="17.85546875" style="87" bestFit="1" customWidth="1"/>
    <col min="11020" max="11020" width="11.5703125" style="87" customWidth="1"/>
    <col min="11021" max="11021" width="12.7109375" style="87" bestFit="1" customWidth="1"/>
    <col min="11022" max="11256" width="9.140625" style="87"/>
    <col min="11257" max="11257" width="8.5703125" style="87" customWidth="1"/>
    <col min="11258" max="11258" width="43.85546875" style="87" customWidth="1"/>
    <col min="11259" max="11259" width="16.42578125" style="87" customWidth="1"/>
    <col min="11260" max="11260" width="21.42578125" style="87" customWidth="1"/>
    <col min="11261" max="11261" width="16.42578125" style="87" customWidth="1"/>
    <col min="11262" max="11262" width="18.7109375" style="87" customWidth="1"/>
    <col min="11263" max="11263" width="17" style="87" customWidth="1"/>
    <col min="11264" max="11264" width="26.7109375" style="87" customWidth="1"/>
    <col min="11265" max="11267" width="0" style="87" hidden="1" customWidth="1"/>
    <col min="11268" max="11268" width="18.140625" style="87" customWidth="1"/>
    <col min="11269" max="11269" width="24" style="87" bestFit="1" customWidth="1"/>
    <col min="11270" max="11270" width="21.140625" style="87" customWidth="1"/>
    <col min="11271" max="11271" width="19.5703125" style="87" customWidth="1"/>
    <col min="11272" max="11272" width="19.28515625" style="87" customWidth="1"/>
    <col min="11273" max="11273" width="20.85546875" style="87" customWidth="1"/>
    <col min="11274" max="11274" width="5.140625" style="87" customWidth="1"/>
    <col min="11275" max="11275" width="17.85546875" style="87" bestFit="1" customWidth="1"/>
    <col min="11276" max="11276" width="11.5703125" style="87" customWidth="1"/>
    <col min="11277" max="11277" width="12.7109375" style="87" bestFit="1" customWidth="1"/>
    <col min="11278" max="11512" width="9.140625" style="87"/>
    <col min="11513" max="11513" width="8.5703125" style="87" customWidth="1"/>
    <col min="11514" max="11514" width="43.85546875" style="87" customWidth="1"/>
    <col min="11515" max="11515" width="16.42578125" style="87" customWidth="1"/>
    <col min="11516" max="11516" width="21.42578125" style="87" customWidth="1"/>
    <col min="11517" max="11517" width="16.42578125" style="87" customWidth="1"/>
    <col min="11518" max="11518" width="18.7109375" style="87" customWidth="1"/>
    <col min="11519" max="11519" width="17" style="87" customWidth="1"/>
    <col min="11520" max="11520" width="26.7109375" style="87" customWidth="1"/>
    <col min="11521" max="11523" width="0" style="87" hidden="1" customWidth="1"/>
    <col min="11524" max="11524" width="18.140625" style="87" customWidth="1"/>
    <col min="11525" max="11525" width="24" style="87" bestFit="1" customWidth="1"/>
    <col min="11526" max="11526" width="21.140625" style="87" customWidth="1"/>
    <col min="11527" max="11527" width="19.5703125" style="87" customWidth="1"/>
    <col min="11528" max="11528" width="19.28515625" style="87" customWidth="1"/>
    <col min="11529" max="11529" width="20.85546875" style="87" customWidth="1"/>
    <col min="11530" max="11530" width="5.140625" style="87" customWidth="1"/>
    <col min="11531" max="11531" width="17.85546875" style="87" bestFit="1" customWidth="1"/>
    <col min="11532" max="11532" width="11.5703125" style="87" customWidth="1"/>
    <col min="11533" max="11533" width="12.7109375" style="87" bestFit="1" customWidth="1"/>
    <col min="11534" max="11768" width="9.140625" style="87"/>
    <col min="11769" max="11769" width="8.5703125" style="87" customWidth="1"/>
    <col min="11770" max="11770" width="43.85546875" style="87" customWidth="1"/>
    <col min="11771" max="11771" width="16.42578125" style="87" customWidth="1"/>
    <col min="11772" max="11772" width="21.42578125" style="87" customWidth="1"/>
    <col min="11773" max="11773" width="16.42578125" style="87" customWidth="1"/>
    <col min="11774" max="11774" width="18.7109375" style="87" customWidth="1"/>
    <col min="11775" max="11775" width="17" style="87" customWidth="1"/>
    <col min="11776" max="11776" width="26.7109375" style="87" customWidth="1"/>
    <col min="11777" max="11779" width="0" style="87" hidden="1" customWidth="1"/>
    <col min="11780" max="11780" width="18.140625" style="87" customWidth="1"/>
    <col min="11781" max="11781" width="24" style="87" bestFit="1" customWidth="1"/>
    <col min="11782" max="11782" width="21.140625" style="87" customWidth="1"/>
    <col min="11783" max="11783" width="19.5703125" style="87" customWidth="1"/>
    <col min="11784" max="11784" width="19.28515625" style="87" customWidth="1"/>
    <col min="11785" max="11785" width="20.85546875" style="87" customWidth="1"/>
    <col min="11786" max="11786" width="5.140625" style="87" customWidth="1"/>
    <col min="11787" max="11787" width="17.85546875" style="87" bestFit="1" customWidth="1"/>
    <col min="11788" max="11788" width="11.5703125" style="87" customWidth="1"/>
    <col min="11789" max="11789" width="12.7109375" style="87" bestFit="1" customWidth="1"/>
    <col min="11790" max="12024" width="9.140625" style="87"/>
    <col min="12025" max="12025" width="8.5703125" style="87" customWidth="1"/>
    <col min="12026" max="12026" width="43.85546875" style="87" customWidth="1"/>
    <col min="12027" max="12027" width="16.42578125" style="87" customWidth="1"/>
    <col min="12028" max="12028" width="21.42578125" style="87" customWidth="1"/>
    <col min="12029" max="12029" width="16.42578125" style="87" customWidth="1"/>
    <col min="12030" max="12030" width="18.7109375" style="87" customWidth="1"/>
    <col min="12031" max="12031" width="17" style="87" customWidth="1"/>
    <col min="12032" max="12032" width="26.7109375" style="87" customWidth="1"/>
    <col min="12033" max="12035" width="0" style="87" hidden="1" customWidth="1"/>
    <col min="12036" max="12036" width="18.140625" style="87" customWidth="1"/>
    <col min="12037" max="12037" width="24" style="87" bestFit="1" customWidth="1"/>
    <col min="12038" max="12038" width="21.140625" style="87" customWidth="1"/>
    <col min="12039" max="12039" width="19.5703125" style="87" customWidth="1"/>
    <col min="12040" max="12040" width="19.28515625" style="87" customWidth="1"/>
    <col min="12041" max="12041" width="20.85546875" style="87" customWidth="1"/>
    <col min="12042" max="12042" width="5.140625" style="87" customWidth="1"/>
    <col min="12043" max="12043" width="17.85546875" style="87" bestFit="1" customWidth="1"/>
    <col min="12044" max="12044" width="11.5703125" style="87" customWidth="1"/>
    <col min="12045" max="12045" width="12.7109375" style="87" bestFit="1" customWidth="1"/>
    <col min="12046" max="12280" width="9.140625" style="87"/>
    <col min="12281" max="12281" width="8.5703125" style="87" customWidth="1"/>
    <col min="12282" max="12282" width="43.85546875" style="87" customWidth="1"/>
    <col min="12283" max="12283" width="16.42578125" style="87" customWidth="1"/>
    <col min="12284" max="12284" width="21.42578125" style="87" customWidth="1"/>
    <col min="12285" max="12285" width="16.42578125" style="87" customWidth="1"/>
    <col min="12286" max="12286" width="18.7109375" style="87" customWidth="1"/>
    <col min="12287" max="12287" width="17" style="87" customWidth="1"/>
    <col min="12288" max="12288" width="26.7109375" style="87" customWidth="1"/>
    <col min="12289" max="12291" width="0" style="87" hidden="1" customWidth="1"/>
    <col min="12292" max="12292" width="18.140625" style="87" customWidth="1"/>
    <col min="12293" max="12293" width="24" style="87" bestFit="1" customWidth="1"/>
    <col min="12294" max="12294" width="21.140625" style="87" customWidth="1"/>
    <col min="12295" max="12295" width="19.5703125" style="87" customWidth="1"/>
    <col min="12296" max="12296" width="19.28515625" style="87" customWidth="1"/>
    <col min="12297" max="12297" width="20.85546875" style="87" customWidth="1"/>
    <col min="12298" max="12298" width="5.140625" style="87" customWidth="1"/>
    <col min="12299" max="12299" width="17.85546875" style="87" bestFit="1" customWidth="1"/>
    <col min="12300" max="12300" width="11.5703125" style="87" customWidth="1"/>
    <col min="12301" max="12301" width="12.7109375" style="87" bestFit="1" customWidth="1"/>
    <col min="12302" max="12536" width="9.140625" style="87"/>
    <col min="12537" max="12537" width="8.5703125" style="87" customWidth="1"/>
    <col min="12538" max="12538" width="43.85546875" style="87" customWidth="1"/>
    <col min="12539" max="12539" width="16.42578125" style="87" customWidth="1"/>
    <col min="12540" max="12540" width="21.42578125" style="87" customWidth="1"/>
    <col min="12541" max="12541" width="16.42578125" style="87" customWidth="1"/>
    <col min="12542" max="12542" width="18.7109375" style="87" customWidth="1"/>
    <col min="12543" max="12543" width="17" style="87" customWidth="1"/>
    <col min="12544" max="12544" width="26.7109375" style="87" customWidth="1"/>
    <col min="12545" max="12547" width="0" style="87" hidden="1" customWidth="1"/>
    <col min="12548" max="12548" width="18.140625" style="87" customWidth="1"/>
    <col min="12549" max="12549" width="24" style="87" bestFit="1" customWidth="1"/>
    <col min="12550" max="12550" width="21.140625" style="87" customWidth="1"/>
    <col min="12551" max="12551" width="19.5703125" style="87" customWidth="1"/>
    <col min="12552" max="12552" width="19.28515625" style="87" customWidth="1"/>
    <col min="12553" max="12553" width="20.85546875" style="87" customWidth="1"/>
    <col min="12554" max="12554" width="5.140625" style="87" customWidth="1"/>
    <col min="12555" max="12555" width="17.85546875" style="87" bestFit="1" customWidth="1"/>
    <col min="12556" max="12556" width="11.5703125" style="87" customWidth="1"/>
    <col min="12557" max="12557" width="12.7109375" style="87" bestFit="1" customWidth="1"/>
    <col min="12558" max="12792" width="9.140625" style="87"/>
    <col min="12793" max="12793" width="8.5703125" style="87" customWidth="1"/>
    <col min="12794" max="12794" width="43.85546875" style="87" customWidth="1"/>
    <col min="12795" max="12795" width="16.42578125" style="87" customWidth="1"/>
    <col min="12796" max="12796" width="21.42578125" style="87" customWidth="1"/>
    <col min="12797" max="12797" width="16.42578125" style="87" customWidth="1"/>
    <col min="12798" max="12798" width="18.7109375" style="87" customWidth="1"/>
    <col min="12799" max="12799" width="17" style="87" customWidth="1"/>
    <col min="12800" max="12800" width="26.7109375" style="87" customWidth="1"/>
    <col min="12801" max="12803" width="0" style="87" hidden="1" customWidth="1"/>
    <col min="12804" max="12804" width="18.140625" style="87" customWidth="1"/>
    <col min="12805" max="12805" width="24" style="87" bestFit="1" customWidth="1"/>
    <col min="12806" max="12806" width="21.140625" style="87" customWidth="1"/>
    <col min="12807" max="12807" width="19.5703125" style="87" customWidth="1"/>
    <col min="12808" max="12808" width="19.28515625" style="87" customWidth="1"/>
    <col min="12809" max="12809" width="20.85546875" style="87" customWidth="1"/>
    <col min="12810" max="12810" width="5.140625" style="87" customWidth="1"/>
    <col min="12811" max="12811" width="17.85546875" style="87" bestFit="1" customWidth="1"/>
    <col min="12812" max="12812" width="11.5703125" style="87" customWidth="1"/>
    <col min="12813" max="12813" width="12.7109375" style="87" bestFit="1" customWidth="1"/>
    <col min="12814" max="13048" width="9.140625" style="87"/>
    <col min="13049" max="13049" width="8.5703125" style="87" customWidth="1"/>
    <col min="13050" max="13050" width="43.85546875" style="87" customWidth="1"/>
    <col min="13051" max="13051" width="16.42578125" style="87" customWidth="1"/>
    <col min="13052" max="13052" width="21.42578125" style="87" customWidth="1"/>
    <col min="13053" max="13053" width="16.42578125" style="87" customWidth="1"/>
    <col min="13054" max="13054" width="18.7109375" style="87" customWidth="1"/>
    <col min="13055" max="13055" width="17" style="87" customWidth="1"/>
    <col min="13056" max="13056" width="26.7109375" style="87" customWidth="1"/>
    <col min="13057" max="13059" width="0" style="87" hidden="1" customWidth="1"/>
    <col min="13060" max="13060" width="18.140625" style="87" customWidth="1"/>
    <col min="13061" max="13061" width="24" style="87" bestFit="1" customWidth="1"/>
    <col min="13062" max="13062" width="21.140625" style="87" customWidth="1"/>
    <col min="13063" max="13063" width="19.5703125" style="87" customWidth="1"/>
    <col min="13064" max="13064" width="19.28515625" style="87" customWidth="1"/>
    <col min="13065" max="13065" width="20.85546875" style="87" customWidth="1"/>
    <col min="13066" max="13066" width="5.140625" style="87" customWidth="1"/>
    <col min="13067" max="13067" width="17.85546875" style="87" bestFit="1" customWidth="1"/>
    <col min="13068" max="13068" width="11.5703125" style="87" customWidth="1"/>
    <col min="13069" max="13069" width="12.7109375" style="87" bestFit="1" customWidth="1"/>
    <col min="13070" max="13304" width="9.140625" style="87"/>
    <col min="13305" max="13305" width="8.5703125" style="87" customWidth="1"/>
    <col min="13306" max="13306" width="43.85546875" style="87" customWidth="1"/>
    <col min="13307" max="13307" width="16.42578125" style="87" customWidth="1"/>
    <col min="13308" max="13308" width="21.42578125" style="87" customWidth="1"/>
    <col min="13309" max="13309" width="16.42578125" style="87" customWidth="1"/>
    <col min="13310" max="13310" width="18.7109375" style="87" customWidth="1"/>
    <col min="13311" max="13311" width="17" style="87" customWidth="1"/>
    <col min="13312" max="13312" width="26.7109375" style="87" customWidth="1"/>
    <col min="13313" max="13315" width="0" style="87" hidden="1" customWidth="1"/>
    <col min="13316" max="13316" width="18.140625" style="87" customWidth="1"/>
    <col min="13317" max="13317" width="24" style="87" bestFit="1" customWidth="1"/>
    <col min="13318" max="13318" width="21.140625" style="87" customWidth="1"/>
    <col min="13319" max="13319" width="19.5703125" style="87" customWidth="1"/>
    <col min="13320" max="13320" width="19.28515625" style="87" customWidth="1"/>
    <col min="13321" max="13321" width="20.85546875" style="87" customWidth="1"/>
    <col min="13322" max="13322" width="5.140625" style="87" customWidth="1"/>
    <col min="13323" max="13323" width="17.85546875" style="87" bestFit="1" customWidth="1"/>
    <col min="13324" max="13324" width="11.5703125" style="87" customWidth="1"/>
    <col min="13325" max="13325" width="12.7109375" style="87" bestFit="1" customWidth="1"/>
    <col min="13326" max="13560" width="9.140625" style="87"/>
    <col min="13561" max="13561" width="8.5703125" style="87" customWidth="1"/>
    <col min="13562" max="13562" width="43.85546875" style="87" customWidth="1"/>
    <col min="13563" max="13563" width="16.42578125" style="87" customWidth="1"/>
    <col min="13564" max="13564" width="21.42578125" style="87" customWidth="1"/>
    <col min="13565" max="13565" width="16.42578125" style="87" customWidth="1"/>
    <col min="13566" max="13566" width="18.7109375" style="87" customWidth="1"/>
    <col min="13567" max="13567" width="17" style="87" customWidth="1"/>
    <col min="13568" max="13568" width="26.7109375" style="87" customWidth="1"/>
    <col min="13569" max="13571" width="0" style="87" hidden="1" customWidth="1"/>
    <col min="13572" max="13572" width="18.140625" style="87" customWidth="1"/>
    <col min="13573" max="13573" width="24" style="87" bestFit="1" customWidth="1"/>
    <col min="13574" max="13574" width="21.140625" style="87" customWidth="1"/>
    <col min="13575" max="13575" width="19.5703125" style="87" customWidth="1"/>
    <col min="13576" max="13576" width="19.28515625" style="87" customWidth="1"/>
    <col min="13577" max="13577" width="20.85546875" style="87" customWidth="1"/>
    <col min="13578" max="13578" width="5.140625" style="87" customWidth="1"/>
    <col min="13579" max="13579" width="17.85546875" style="87" bestFit="1" customWidth="1"/>
    <col min="13580" max="13580" width="11.5703125" style="87" customWidth="1"/>
    <col min="13581" max="13581" width="12.7109375" style="87" bestFit="1" customWidth="1"/>
    <col min="13582" max="13816" width="9.140625" style="87"/>
    <col min="13817" max="13817" width="8.5703125" style="87" customWidth="1"/>
    <col min="13818" max="13818" width="43.85546875" style="87" customWidth="1"/>
    <col min="13819" max="13819" width="16.42578125" style="87" customWidth="1"/>
    <col min="13820" max="13820" width="21.42578125" style="87" customWidth="1"/>
    <col min="13821" max="13821" width="16.42578125" style="87" customWidth="1"/>
    <col min="13822" max="13822" width="18.7109375" style="87" customWidth="1"/>
    <col min="13823" max="13823" width="17" style="87" customWidth="1"/>
    <col min="13824" max="13824" width="26.7109375" style="87" customWidth="1"/>
    <col min="13825" max="13827" width="0" style="87" hidden="1" customWidth="1"/>
    <col min="13828" max="13828" width="18.140625" style="87" customWidth="1"/>
    <col min="13829" max="13829" width="24" style="87" bestFit="1" customWidth="1"/>
    <col min="13830" max="13830" width="21.140625" style="87" customWidth="1"/>
    <col min="13831" max="13831" width="19.5703125" style="87" customWidth="1"/>
    <col min="13832" max="13832" width="19.28515625" style="87" customWidth="1"/>
    <col min="13833" max="13833" width="20.85546875" style="87" customWidth="1"/>
    <col min="13834" max="13834" width="5.140625" style="87" customWidth="1"/>
    <col min="13835" max="13835" width="17.85546875" style="87" bestFit="1" customWidth="1"/>
    <col min="13836" max="13836" width="11.5703125" style="87" customWidth="1"/>
    <col min="13837" max="13837" width="12.7109375" style="87" bestFit="1" customWidth="1"/>
    <col min="13838" max="14072" width="9.140625" style="87"/>
    <col min="14073" max="14073" width="8.5703125" style="87" customWidth="1"/>
    <col min="14074" max="14074" width="43.85546875" style="87" customWidth="1"/>
    <col min="14075" max="14075" width="16.42578125" style="87" customWidth="1"/>
    <col min="14076" max="14076" width="21.42578125" style="87" customWidth="1"/>
    <col min="14077" max="14077" width="16.42578125" style="87" customWidth="1"/>
    <col min="14078" max="14078" width="18.7109375" style="87" customWidth="1"/>
    <col min="14079" max="14079" width="17" style="87" customWidth="1"/>
    <col min="14080" max="14080" width="26.7109375" style="87" customWidth="1"/>
    <col min="14081" max="14083" width="0" style="87" hidden="1" customWidth="1"/>
    <col min="14084" max="14084" width="18.140625" style="87" customWidth="1"/>
    <col min="14085" max="14085" width="24" style="87" bestFit="1" customWidth="1"/>
    <col min="14086" max="14086" width="21.140625" style="87" customWidth="1"/>
    <col min="14087" max="14087" width="19.5703125" style="87" customWidth="1"/>
    <col min="14088" max="14088" width="19.28515625" style="87" customWidth="1"/>
    <col min="14089" max="14089" width="20.85546875" style="87" customWidth="1"/>
    <col min="14090" max="14090" width="5.140625" style="87" customWidth="1"/>
    <col min="14091" max="14091" width="17.85546875" style="87" bestFit="1" customWidth="1"/>
    <col min="14092" max="14092" width="11.5703125" style="87" customWidth="1"/>
    <col min="14093" max="14093" width="12.7109375" style="87" bestFit="1" customWidth="1"/>
    <col min="14094" max="14328" width="9.140625" style="87"/>
    <col min="14329" max="14329" width="8.5703125" style="87" customWidth="1"/>
    <col min="14330" max="14330" width="43.85546875" style="87" customWidth="1"/>
    <col min="14331" max="14331" width="16.42578125" style="87" customWidth="1"/>
    <col min="14332" max="14332" width="21.42578125" style="87" customWidth="1"/>
    <col min="14333" max="14333" width="16.42578125" style="87" customWidth="1"/>
    <col min="14334" max="14334" width="18.7109375" style="87" customWidth="1"/>
    <col min="14335" max="14335" width="17" style="87" customWidth="1"/>
    <col min="14336" max="14336" width="26.7109375" style="87" customWidth="1"/>
    <col min="14337" max="14339" width="0" style="87" hidden="1" customWidth="1"/>
    <col min="14340" max="14340" width="18.140625" style="87" customWidth="1"/>
    <col min="14341" max="14341" width="24" style="87" bestFit="1" customWidth="1"/>
    <col min="14342" max="14342" width="21.140625" style="87" customWidth="1"/>
    <col min="14343" max="14343" width="19.5703125" style="87" customWidth="1"/>
    <col min="14344" max="14344" width="19.28515625" style="87" customWidth="1"/>
    <col min="14345" max="14345" width="20.85546875" style="87" customWidth="1"/>
    <col min="14346" max="14346" width="5.140625" style="87" customWidth="1"/>
    <col min="14347" max="14347" width="17.85546875" style="87" bestFit="1" customWidth="1"/>
    <col min="14348" max="14348" width="11.5703125" style="87" customWidth="1"/>
    <col min="14349" max="14349" width="12.7109375" style="87" bestFit="1" customWidth="1"/>
    <col min="14350" max="14584" width="9.140625" style="87"/>
    <col min="14585" max="14585" width="8.5703125" style="87" customWidth="1"/>
    <col min="14586" max="14586" width="43.85546875" style="87" customWidth="1"/>
    <col min="14587" max="14587" width="16.42578125" style="87" customWidth="1"/>
    <col min="14588" max="14588" width="21.42578125" style="87" customWidth="1"/>
    <col min="14589" max="14589" width="16.42578125" style="87" customWidth="1"/>
    <col min="14590" max="14590" width="18.7109375" style="87" customWidth="1"/>
    <col min="14591" max="14591" width="17" style="87" customWidth="1"/>
    <col min="14592" max="14592" width="26.7109375" style="87" customWidth="1"/>
    <col min="14593" max="14595" width="0" style="87" hidden="1" customWidth="1"/>
    <col min="14596" max="14596" width="18.140625" style="87" customWidth="1"/>
    <col min="14597" max="14597" width="24" style="87" bestFit="1" customWidth="1"/>
    <col min="14598" max="14598" width="21.140625" style="87" customWidth="1"/>
    <col min="14599" max="14599" width="19.5703125" style="87" customWidth="1"/>
    <col min="14600" max="14600" width="19.28515625" style="87" customWidth="1"/>
    <col min="14601" max="14601" width="20.85546875" style="87" customWidth="1"/>
    <col min="14602" max="14602" width="5.140625" style="87" customWidth="1"/>
    <col min="14603" max="14603" width="17.85546875" style="87" bestFit="1" customWidth="1"/>
    <col min="14604" max="14604" width="11.5703125" style="87" customWidth="1"/>
    <col min="14605" max="14605" width="12.7109375" style="87" bestFit="1" customWidth="1"/>
    <col min="14606" max="14840" width="9.140625" style="87"/>
    <col min="14841" max="14841" width="8.5703125" style="87" customWidth="1"/>
    <col min="14842" max="14842" width="43.85546875" style="87" customWidth="1"/>
    <col min="14843" max="14843" width="16.42578125" style="87" customWidth="1"/>
    <col min="14844" max="14844" width="21.42578125" style="87" customWidth="1"/>
    <col min="14845" max="14845" width="16.42578125" style="87" customWidth="1"/>
    <col min="14846" max="14846" width="18.7109375" style="87" customWidth="1"/>
    <col min="14847" max="14847" width="17" style="87" customWidth="1"/>
    <col min="14848" max="14848" width="26.7109375" style="87" customWidth="1"/>
    <col min="14849" max="14851" width="0" style="87" hidden="1" customWidth="1"/>
    <col min="14852" max="14852" width="18.140625" style="87" customWidth="1"/>
    <col min="14853" max="14853" width="24" style="87" bestFit="1" customWidth="1"/>
    <col min="14854" max="14854" width="21.140625" style="87" customWidth="1"/>
    <col min="14855" max="14855" width="19.5703125" style="87" customWidth="1"/>
    <col min="14856" max="14856" width="19.28515625" style="87" customWidth="1"/>
    <col min="14857" max="14857" width="20.85546875" style="87" customWidth="1"/>
    <col min="14858" max="14858" width="5.140625" style="87" customWidth="1"/>
    <col min="14859" max="14859" width="17.85546875" style="87" bestFit="1" customWidth="1"/>
    <col min="14860" max="14860" width="11.5703125" style="87" customWidth="1"/>
    <col min="14861" max="14861" width="12.7109375" style="87" bestFit="1" customWidth="1"/>
    <col min="14862" max="15096" width="9.140625" style="87"/>
    <col min="15097" max="15097" width="8.5703125" style="87" customWidth="1"/>
    <col min="15098" max="15098" width="43.85546875" style="87" customWidth="1"/>
    <col min="15099" max="15099" width="16.42578125" style="87" customWidth="1"/>
    <col min="15100" max="15100" width="21.42578125" style="87" customWidth="1"/>
    <col min="15101" max="15101" width="16.42578125" style="87" customWidth="1"/>
    <col min="15102" max="15102" width="18.7109375" style="87" customWidth="1"/>
    <col min="15103" max="15103" width="17" style="87" customWidth="1"/>
    <col min="15104" max="15104" width="26.7109375" style="87" customWidth="1"/>
    <col min="15105" max="15107" width="0" style="87" hidden="1" customWidth="1"/>
    <col min="15108" max="15108" width="18.140625" style="87" customWidth="1"/>
    <col min="15109" max="15109" width="24" style="87" bestFit="1" customWidth="1"/>
    <col min="15110" max="15110" width="21.140625" style="87" customWidth="1"/>
    <col min="15111" max="15111" width="19.5703125" style="87" customWidth="1"/>
    <col min="15112" max="15112" width="19.28515625" style="87" customWidth="1"/>
    <col min="15113" max="15113" width="20.85546875" style="87" customWidth="1"/>
    <col min="15114" max="15114" width="5.140625" style="87" customWidth="1"/>
    <col min="15115" max="15115" width="17.85546875" style="87" bestFit="1" customWidth="1"/>
    <col min="15116" max="15116" width="11.5703125" style="87" customWidth="1"/>
    <col min="15117" max="15117" width="12.7109375" style="87" bestFit="1" customWidth="1"/>
    <col min="15118" max="15352" width="9.140625" style="87"/>
    <col min="15353" max="15353" width="8.5703125" style="87" customWidth="1"/>
    <col min="15354" max="15354" width="43.85546875" style="87" customWidth="1"/>
    <col min="15355" max="15355" width="16.42578125" style="87" customWidth="1"/>
    <col min="15356" max="15356" width="21.42578125" style="87" customWidth="1"/>
    <col min="15357" max="15357" width="16.42578125" style="87" customWidth="1"/>
    <col min="15358" max="15358" width="18.7109375" style="87" customWidth="1"/>
    <col min="15359" max="15359" width="17" style="87" customWidth="1"/>
    <col min="15360" max="15360" width="26.7109375" style="87" customWidth="1"/>
    <col min="15361" max="15363" width="0" style="87" hidden="1" customWidth="1"/>
    <col min="15364" max="15364" width="18.140625" style="87" customWidth="1"/>
    <col min="15365" max="15365" width="24" style="87" bestFit="1" customWidth="1"/>
    <col min="15366" max="15366" width="21.140625" style="87" customWidth="1"/>
    <col min="15367" max="15367" width="19.5703125" style="87" customWidth="1"/>
    <col min="15368" max="15368" width="19.28515625" style="87" customWidth="1"/>
    <col min="15369" max="15369" width="20.85546875" style="87" customWidth="1"/>
    <col min="15370" max="15370" width="5.140625" style="87" customWidth="1"/>
    <col min="15371" max="15371" width="17.85546875" style="87" bestFit="1" customWidth="1"/>
    <col min="15372" max="15372" width="11.5703125" style="87" customWidth="1"/>
    <col min="15373" max="15373" width="12.7109375" style="87" bestFit="1" customWidth="1"/>
    <col min="15374" max="15608" width="9.140625" style="87"/>
    <col min="15609" max="15609" width="8.5703125" style="87" customWidth="1"/>
    <col min="15610" max="15610" width="43.85546875" style="87" customWidth="1"/>
    <col min="15611" max="15611" width="16.42578125" style="87" customWidth="1"/>
    <col min="15612" max="15612" width="21.42578125" style="87" customWidth="1"/>
    <col min="15613" max="15613" width="16.42578125" style="87" customWidth="1"/>
    <col min="15614" max="15614" width="18.7109375" style="87" customWidth="1"/>
    <col min="15615" max="15615" width="17" style="87" customWidth="1"/>
    <col min="15616" max="15616" width="26.7109375" style="87" customWidth="1"/>
    <col min="15617" max="15619" width="0" style="87" hidden="1" customWidth="1"/>
    <col min="15620" max="15620" width="18.140625" style="87" customWidth="1"/>
    <col min="15621" max="15621" width="24" style="87" bestFit="1" customWidth="1"/>
    <col min="15622" max="15622" width="21.140625" style="87" customWidth="1"/>
    <col min="15623" max="15623" width="19.5703125" style="87" customWidth="1"/>
    <col min="15624" max="15624" width="19.28515625" style="87" customWidth="1"/>
    <col min="15625" max="15625" width="20.85546875" style="87" customWidth="1"/>
    <col min="15626" max="15626" width="5.140625" style="87" customWidth="1"/>
    <col min="15627" max="15627" width="17.85546875" style="87" bestFit="1" customWidth="1"/>
    <col min="15628" max="15628" width="11.5703125" style="87" customWidth="1"/>
    <col min="15629" max="15629" width="12.7109375" style="87" bestFit="1" customWidth="1"/>
    <col min="15630" max="15864" width="9.140625" style="87"/>
    <col min="15865" max="15865" width="8.5703125" style="87" customWidth="1"/>
    <col min="15866" max="15866" width="43.85546875" style="87" customWidth="1"/>
    <col min="15867" max="15867" width="16.42578125" style="87" customWidth="1"/>
    <col min="15868" max="15868" width="21.42578125" style="87" customWidth="1"/>
    <col min="15869" max="15869" width="16.42578125" style="87" customWidth="1"/>
    <col min="15870" max="15870" width="18.7109375" style="87" customWidth="1"/>
    <col min="15871" max="15871" width="17" style="87" customWidth="1"/>
    <col min="15872" max="15872" width="26.7109375" style="87" customWidth="1"/>
    <col min="15873" max="15875" width="0" style="87" hidden="1" customWidth="1"/>
    <col min="15876" max="15876" width="18.140625" style="87" customWidth="1"/>
    <col min="15877" max="15877" width="24" style="87" bestFit="1" customWidth="1"/>
    <col min="15878" max="15878" width="21.140625" style="87" customWidth="1"/>
    <col min="15879" max="15879" width="19.5703125" style="87" customWidth="1"/>
    <col min="15880" max="15880" width="19.28515625" style="87" customWidth="1"/>
    <col min="15881" max="15881" width="20.85546875" style="87" customWidth="1"/>
    <col min="15882" max="15882" width="5.140625" style="87" customWidth="1"/>
    <col min="15883" max="15883" width="17.85546875" style="87" bestFit="1" customWidth="1"/>
    <col min="15884" max="15884" width="11.5703125" style="87" customWidth="1"/>
    <col min="15885" max="15885" width="12.7109375" style="87" bestFit="1" customWidth="1"/>
    <col min="15886" max="16120" width="9.140625" style="87"/>
    <col min="16121" max="16121" width="8.5703125" style="87" customWidth="1"/>
    <col min="16122" max="16122" width="43.85546875" style="87" customWidth="1"/>
    <col min="16123" max="16123" width="16.42578125" style="87" customWidth="1"/>
    <col min="16124" max="16124" width="21.42578125" style="87" customWidth="1"/>
    <col min="16125" max="16125" width="16.42578125" style="87" customWidth="1"/>
    <col min="16126" max="16126" width="18.7109375" style="87" customWidth="1"/>
    <col min="16127" max="16127" width="17" style="87" customWidth="1"/>
    <col min="16128" max="16128" width="26.7109375" style="87" customWidth="1"/>
    <col min="16129" max="16131" width="0" style="87" hidden="1" customWidth="1"/>
    <col min="16132" max="16132" width="18.140625" style="87" customWidth="1"/>
    <col min="16133" max="16133" width="24" style="87" bestFit="1" customWidth="1"/>
    <col min="16134" max="16134" width="21.140625" style="87" customWidth="1"/>
    <col min="16135" max="16135" width="19.5703125" style="87" customWidth="1"/>
    <col min="16136" max="16136" width="19.28515625" style="87" customWidth="1"/>
    <col min="16137" max="16137" width="20.85546875" style="87" customWidth="1"/>
    <col min="16138" max="16138" width="5.140625" style="87" customWidth="1"/>
    <col min="16139" max="16139" width="17.85546875" style="87" bestFit="1" customWidth="1"/>
    <col min="16140" max="16140" width="11.5703125" style="87" customWidth="1"/>
    <col min="16141" max="16141" width="12.7109375" style="87" bestFit="1" customWidth="1"/>
    <col min="16142" max="16384" width="9.140625" style="87"/>
  </cols>
  <sheetData>
    <row r="1" spans="1:14" ht="18" customHeight="1">
      <c r="A1" s="948"/>
      <c r="B1" s="948"/>
      <c r="C1" s="948"/>
      <c r="D1" s="948"/>
      <c r="E1" s="948"/>
      <c r="F1" s="948"/>
      <c r="G1" s="948"/>
      <c r="H1" s="948"/>
      <c r="I1" s="84"/>
      <c r="J1" s="85"/>
      <c r="K1" s="86"/>
      <c r="L1" s="86"/>
      <c r="M1" s="86"/>
    </row>
    <row r="2" spans="1:14" ht="31.5" customHeight="1" thickBot="1">
      <c r="A2" s="949" t="s">
        <v>464</v>
      </c>
      <c r="B2" s="949"/>
      <c r="C2" s="949"/>
      <c r="D2" s="949"/>
      <c r="E2" s="949"/>
      <c r="F2" s="949"/>
      <c r="G2" s="949"/>
      <c r="H2" s="949"/>
      <c r="I2" s="88"/>
      <c r="J2" s="89"/>
      <c r="K2" s="90"/>
      <c r="L2" s="91"/>
      <c r="M2" s="91"/>
      <c r="N2" s="92"/>
    </row>
    <row r="3" spans="1:14" ht="18.75" customHeight="1">
      <c r="A3" s="950" t="s">
        <v>71</v>
      </c>
      <c r="B3" s="952" t="s">
        <v>72</v>
      </c>
      <c r="C3" s="954" t="s">
        <v>73</v>
      </c>
      <c r="D3" s="940" t="s">
        <v>74</v>
      </c>
      <c r="E3" s="940" t="s">
        <v>75</v>
      </c>
      <c r="F3" s="940" t="s">
        <v>76</v>
      </c>
      <c r="G3" s="940" t="s">
        <v>3</v>
      </c>
      <c r="H3" s="942" t="s">
        <v>77</v>
      </c>
      <c r="I3" s="93" t="s">
        <v>78</v>
      </c>
      <c r="J3" s="94" t="s">
        <v>78</v>
      </c>
      <c r="K3" s="95"/>
      <c r="L3" s="944" t="s">
        <v>79</v>
      </c>
      <c r="M3" s="944" t="s">
        <v>80</v>
      </c>
      <c r="N3" s="92"/>
    </row>
    <row r="4" spans="1:14" ht="24.75" customHeight="1" thickBot="1">
      <c r="A4" s="951"/>
      <c r="B4" s="953"/>
      <c r="C4" s="955"/>
      <c r="D4" s="941"/>
      <c r="E4" s="941"/>
      <c r="F4" s="941"/>
      <c r="G4" s="941"/>
      <c r="H4" s="943"/>
      <c r="I4" s="96" t="s">
        <v>81</v>
      </c>
      <c r="J4" s="97" t="s">
        <v>82</v>
      </c>
      <c r="K4" s="98"/>
      <c r="L4" s="945"/>
      <c r="M4" s="945"/>
      <c r="N4" s="92"/>
    </row>
    <row r="5" spans="1:14" ht="20.100000000000001" customHeight="1">
      <c r="A5" s="99"/>
      <c r="B5" s="100" t="s">
        <v>83</v>
      </c>
      <c r="C5" s="101">
        <f>'[1] 1.Zyra e Kryetarit '!D5+'[1]Zyra e Kuvendit'!D5+'[1]2.Administrata'!D5+'[1]Zyra per barazi Gjinore'!C5+'[1]3.Buxhet e Financa'!C5+'[1]Drejtoira e Sherbimeve publike'!C5+[1]zjarrefiksat!D5+'[1]Zyra komunale per komunitet dhe'!C5+'[1]Drjetoria per Bujqesi'!C5+'[1]Drejtoria e Inspektoratit'!C5+'[1]6.Kadaster gjeodezi'!C5+'[1]Drejtoria per Urbanizem'!C5+'[1]7.Drejtoria per kultur rini dhe'!C5+'[1]Përkrahja e Rinisë-'!C5+'[1]Sporti dhe Rekreacioni'!C5+[1]DKA!C5+[1]DKSH!C5+[1]Q.P.S!C5</f>
        <v>1</v>
      </c>
      <c r="D5" s="102">
        <f>'[1] 1.Zyra e Kryetarit '!E5+'[1]Zyra e Kuvendit'!E5+'[1]2.Administrata'!E5+'[1]Zyra per barazi Gjinore'!D5+'[1]3.Buxhet e Financa'!D5+'[1]Drejtoira e Sherbimeve publike'!D5+[1]zjarrefiksat!E5+'[1]Zyra komunale per komunitet dhe'!D5+'[1]Drjetoria per Bujqesi'!D5+'[1]Drejtoria e Inspektoratit'!D5+'[1]6.Kadaster gjeodezi'!D5+'[1]Drejtoria per Urbanizem'!D5+'[1]7.Drejtoria per kultur rini dhe'!D5+'[1]Përkrahja e Rinisë-'!D5+'[1]Sporti dhe Rekreacioni'!D5+[1]DKA!D5+[1]DKSH!D5+[1]Q.P.S!D5</f>
        <v>16302</v>
      </c>
      <c r="E5" s="102">
        <f>'[1] 1.Zyra e Kryetarit '!F5+'[1]Zyra e Kuvendit'!F5+'[1]2.Administrata'!F5+'[1]Zyra per barazi Gjinore'!E5+'[1]3.Buxhet e Financa'!E5+'[1]Drejtoira e Sherbimeve publike'!E5+[1]zjarrefiksat!F5+'[1]Zyra komunale per komunitet dhe'!E5+'[1]Drjetoria per Bujqesi'!E5+'[1]Drejtoria e Inspektoratit'!E5+'[1]6.Kadaster gjeodezi'!E5+'[1]Drejtoria per Urbanizem'!E5+'[1]7.Drejtoria per kultur rini dhe'!E5+'[1]Përkrahja e Rinisë-'!E5+'[1]Sporti dhe Rekreacioni'!E5+[1]DKA!E5+[1]DKSH!E5+[1]Q.P.S!E5</f>
        <v>0</v>
      </c>
      <c r="F5" s="102">
        <f>'[1] 1.Zyra e Kryetarit '!G5+'[1]Zyra e Kuvendit'!G5+'[1]2.Administrata'!G5+'[1]Zyra per barazi Gjinore'!F5+'[1]3.Buxhet e Financa'!F5+'[1]Drejtoira e Sherbimeve publike'!F5+[1]zjarrefiksat!G5+'[1]Zyra komunale per komunitet dhe'!F5+'[1]Drjetoria per Bujqesi'!F5+'[1]Drejtoria e Inspektoratit'!F5+'[1]6.Kadaster gjeodezi'!F5+'[1]Drejtoria per Urbanizem'!F5+'[1]7.Drejtoria per kultur rini dhe'!F5+'[1]Përkrahja e Rinisë-'!F5+'[1]Sporti dhe Rekreacioni'!F5+[1]DKA!F5+[1]DKSH!F5+[1]Q.P.S!F5</f>
        <v>2200.8000000000002</v>
      </c>
      <c r="G5" s="102">
        <f>'[1] 1.Zyra e Kryetarit '!H5+'[1]Zyra e Kuvendit'!H5+'[1]2.Administrata'!H5+'[1]Zyra per barazi Gjinore'!G5+'[1]3.Buxhet e Financa'!G5+'[1]Drejtoira e Sherbimeve publike'!G5+[1]zjarrefiksat!H5+'[1]Zyra komunale per komunitet dhe'!G5+'[1]Drjetoria per Bujqesi'!G5+'[1]Drejtoria e Inspektoratit'!G5+'[1]6.Kadaster gjeodezi'!G5+'[1]Drejtoria per Urbanizem'!G5+'[1]7.Drejtoria per kultur rini dhe'!G5+'[1]Përkrahja e Rinisë-'!G5+'[1]Sporti dhe Rekreacioni'!G5+[1]DKA!G5+[1]DKSH!G5+[1]Q.P.S!G5</f>
        <v>0</v>
      </c>
      <c r="H5" s="102">
        <f>'[1] 1.Zyra e Kryetarit '!I5+'[1]Zyra e Kuvendit'!I5+'[1]2.Administrata'!I5+'[1]Zyra per barazi Gjinore'!H5+'[1]3.Buxhet e Financa'!H5+'[1]Drejtoira e Sherbimeve publike'!H5+[1]zjarrefiksat!I5+'[1]Zyra komunale per komunitet dhe'!H5+'[1]Drjetoria per Bujqesi'!H5+'[1]Drejtoria e Inspektoratit'!H5+'[1]6.Kadaster gjeodezi'!H5+'[1]Drejtoria per Urbanizem'!H5+'[1]7.Drejtoria per kultur rini dhe'!H5+'[1]Përkrahja e Rinisë-'!H5+'[1]Sporti dhe Rekreacioni'!H5+[1]DKA!H5+[1]DKSH!H5+[1]Q.P.S!H5</f>
        <v>18502.8</v>
      </c>
      <c r="I5" s="103">
        <f t="shared" ref="I5:J60" si="0">H5</f>
        <v>18502.8</v>
      </c>
      <c r="J5" s="104" t="e">
        <f>'[1] 1.Zyra e Kryetarit '!#REF!+'[1]Zyra e Kuvendit'!#REF!+'[1]2.Administrata'!#REF!+'[1]Zyra per barazi Gjinore'!#REF!+'[1]3.Buxhet e Financa'!#REF!+'[1]Drejtoira e Sherbimeve publike'!#REF!+[1]zjarrefiksat!#REF!+'[1]Zyra komunale per komunitet dhe'!#REF!+'[1]Drjetoria per Bujqesi'!#REF!+'[1]Drejtoria e Inspektoratit'!#REF!+'[1]6.Kadaster gjeodezi'!#REF!+'[1]Drejtoria per Urbanizem'!#REF!+'[1]7.Drejtoria per kultur rini dhe'!J6+[1]DKA!J6+[1]DKSH!#REF!+[1]Q.P.S!J5</f>
        <v>#REF!</v>
      </c>
      <c r="K5" s="105"/>
      <c r="L5" s="106">
        <v>18502.8</v>
      </c>
      <c r="M5" s="106">
        <v>18502.8</v>
      </c>
      <c r="N5" s="92"/>
    </row>
    <row r="6" spans="1:14" ht="20.100000000000001" customHeight="1">
      <c r="A6" s="107"/>
      <c r="B6" s="108" t="s">
        <v>84</v>
      </c>
      <c r="C6" s="101">
        <f>'[1] 1.Zyra e Kryetarit '!D6+'[1]Zyra e Kuvendit'!D6+'[1]2.Administrata'!D6+'[1]Zyra per barazi Gjinore'!C6+'[1]3.Buxhet e Financa'!C6+'[1]Drejtoira e Sherbimeve publike'!C6+[1]zjarrefiksat!D6+'[1]Zyra komunale per komunitet dhe'!C6+'[1]Drjetoria per Bujqesi'!C6+'[1]Drejtoria e Inspektoratit'!C6+'[1]6.Kadaster gjeodezi'!C6+'[1]Drejtoria per Urbanizem'!C6+'[1]7.Drejtoria per kultur rini dhe'!C6+'[1]Përkrahja e Rinisë-'!C6+'[1]Sporti dhe Rekreacioni'!C6+[1]DKA!C6+[1]DKSH!C6+[1]Q.P.S!C6</f>
        <v>1</v>
      </c>
      <c r="D6" s="102">
        <f>'[1] 1.Zyra e Kryetarit '!E6+'[1]Zyra e Kuvendit'!E6+'[1]2.Administrata'!E6+'[1]Zyra per barazi Gjinore'!D6+'[1]3.Buxhet e Financa'!D6+'[1]Drejtoira e Sherbimeve publike'!D6+[1]zjarrefiksat!E6+'[1]Zyra komunale per komunitet dhe'!D6+'[1]Drjetoria per Bujqesi'!D6+'[1]Drejtoria e Inspektoratit'!D6+'[1]6.Kadaster gjeodezi'!D6+'[1]Drejtoria per Urbanizem'!D6+'[1]7.Drejtoria per kultur rini dhe'!D6+'[1]Përkrahja e Rinisë-'!D6+'[1]Sporti dhe Rekreacioni'!D6+[1]DKA!D6+[1]DKSH!D6+[1]Q.P.S!D6</f>
        <v>9781.2000000000007</v>
      </c>
      <c r="E6" s="102">
        <f>'[1] 1.Zyra e Kryetarit '!F6+'[1]Zyra e Kuvendit'!F6+'[1]2.Administrata'!F6+'[1]Zyra per barazi Gjinore'!E6+'[1]3.Buxhet e Financa'!E6+'[1]Drejtoira e Sherbimeve publike'!E6+[1]zjarrefiksat!F6+'[1]Zyra komunale per komunitet dhe'!E6+'[1]Drjetoria per Bujqesi'!E6+'[1]Drejtoria e Inspektoratit'!E6+'[1]6.Kadaster gjeodezi'!E6+'[1]Drejtoria per Urbanizem'!E6+'[1]7.Drejtoria per kultur rini dhe'!E6+'[1]Përkrahja e Rinisë-'!E6+'[1]Sporti dhe Rekreacioni'!E6+[1]DKA!E6+[1]DKSH!E6+[1]Q.P.S!E6</f>
        <v>0</v>
      </c>
      <c r="F6" s="102">
        <f>'[1] 1.Zyra e Kryetarit '!G6+'[1]Zyra e Kuvendit'!G6+'[1]2.Administrata'!G6+'[1]Zyra per barazi Gjinore'!F6+'[1]3.Buxhet e Financa'!F6+'[1]Drejtoira e Sherbimeve publike'!F6+[1]zjarrefiksat!G6+'[1]Zyra komunale per komunitet dhe'!F6+'[1]Drjetoria per Bujqesi'!F6+'[1]Drejtoria e Inspektoratit'!F6+'[1]6.Kadaster gjeodezi'!F6+'[1]Drejtoria per Urbanizem'!F6+'[1]7.Drejtoria per kultur rini dhe'!F6+'[1]Përkrahja e Rinisë-'!F6+'[1]Sporti dhe Rekreacioni'!F6+[1]DKA!F6+[1]DKSH!F6+[1]Q.P.S!F6</f>
        <v>1124.8799999999999</v>
      </c>
      <c r="G6" s="102">
        <f>'[1] 1.Zyra e Kryetarit '!H6+'[1]Zyra e Kuvendit'!H6+'[1]2.Administrata'!H6+'[1]Zyra per barazi Gjinore'!G6+'[1]3.Buxhet e Financa'!G6+'[1]Drejtoira e Sherbimeve publike'!G6+[1]zjarrefiksat!H6+'[1]Zyra komunale per komunitet dhe'!G6+'[1]Drjetoria per Bujqesi'!G6+'[1]Drejtoria e Inspektoratit'!G6+'[1]6.Kadaster gjeodezi'!G6+'[1]Drejtoria per Urbanizem'!G6+'[1]7.Drejtoria per kultur rini dhe'!G6+'[1]Përkrahja e Rinisë-'!G6+'[1]Sporti dhe Rekreacioni'!G6+[1]DKA!G6+[1]DKSH!G6+[1]Q.P.S!G6</f>
        <v>0</v>
      </c>
      <c r="H6" s="102">
        <f>'[1] 1.Zyra e Kryetarit '!I6+'[1]Zyra e Kuvendit'!I6+'[1]2.Administrata'!I6+'[1]Zyra per barazi Gjinore'!H6+'[1]3.Buxhet e Financa'!H6+'[1]Drejtoira e Sherbimeve publike'!H6+[1]zjarrefiksat!I6+'[1]Zyra komunale per komunitet dhe'!H6+'[1]Drjetoria per Bujqesi'!H6+'[1]Drejtoria e Inspektoratit'!H6+'[1]6.Kadaster gjeodezi'!H6+'[1]Drejtoria per Urbanizem'!H6+'[1]7.Drejtoria per kultur rini dhe'!H6+'[1]Përkrahja e Rinisë-'!H6+'[1]Sporti dhe Rekreacioni'!H6+[1]DKA!H6+[1]DKSH!H6+[1]Q.P.S!H6</f>
        <v>10906.08</v>
      </c>
      <c r="I6" s="103">
        <f t="shared" si="0"/>
        <v>10906.08</v>
      </c>
      <c r="J6" s="104">
        <f t="shared" si="0"/>
        <v>10906.08</v>
      </c>
      <c r="K6" s="105"/>
      <c r="L6" s="106">
        <v>10906.08</v>
      </c>
      <c r="M6" s="106">
        <v>10906.08</v>
      </c>
      <c r="N6" s="92"/>
    </row>
    <row r="7" spans="1:14" ht="20.100000000000001" customHeight="1">
      <c r="A7" s="107"/>
      <c r="B7" s="108" t="s">
        <v>85</v>
      </c>
      <c r="C7" s="101">
        <f>'[1] 1.Zyra e Kryetarit '!D7+'[1]Zyra e Kuvendit'!D7+'[1]2.Administrata'!D7+'[1]Zyra per barazi Gjinore'!C7+'[1]3.Buxhet e Financa'!C7+'[1]Drejtoira e Sherbimeve publike'!C7+[1]zjarrefiksat!D7+'[1]Zyra komunale per komunitet dhe'!C7+'[1]Drjetoria per Bujqesi'!C7+'[1]Drejtoria e Inspektoratit'!C7+'[1]6.Kadaster gjeodezi'!C7+'[1]Drejtoria per Urbanizem'!C7+'[1]7.Drejtoria per kultur rini dhe'!C7+'[1]Përkrahja e Rinisë-'!C7+'[1]Sporti dhe Rekreacioni'!C7+[1]DKA!C7+[1]DKSH!C7+[1]Q.P.S!C7</f>
        <v>0</v>
      </c>
      <c r="D7" s="102">
        <f>'[1] 1.Zyra e Kryetarit '!E7+'[1]Zyra e Kuvendit'!E7+'[1]2.Administrata'!E7+'[1]Zyra per barazi Gjinore'!D7+'[1]3.Buxhet e Financa'!D7+'[1]Drejtoira e Sherbimeve publike'!D7+[1]zjarrefiksat!E7+'[1]Zyra komunale per komunitet dhe'!D7+'[1]Drjetoria per Bujqesi'!D7+'[1]Drejtoria e Inspektoratit'!D7+'[1]6.Kadaster gjeodezi'!D7+'[1]Drejtoria per Urbanizem'!D7+'[1]7.Drejtoria per kultur rini dhe'!D7+'[1]Përkrahja e Rinisë-'!D7+'[1]Sporti dhe Rekreacioni'!D7+[1]DKA!D7+[1]DKSH!D7+[1]Q.P.S!D7</f>
        <v>91500</v>
      </c>
      <c r="E7" s="102">
        <f>'[1] 1.Zyra e Kryetarit '!F7+'[1]Zyra e Kuvendit'!F7+'[1]2.Administrata'!F7+'[1]Zyra per barazi Gjinore'!E7+'[1]3.Buxhet e Financa'!E7+'[1]Drejtoira e Sherbimeve publike'!E7+[1]zjarrefiksat!F7+'[1]Zyra komunale per komunitet dhe'!E7+'[1]Drjetoria per Bujqesi'!E7+'[1]Drejtoria e Inspektoratit'!E7+'[1]6.Kadaster gjeodezi'!E7+'[1]Drejtoria per Urbanizem'!E7+'[1]7.Drejtoria per kultur rini dhe'!E7+'[1]Përkrahja e Rinisë-'!E7+'[1]Sporti dhe Rekreacioni'!E7+[1]DKA!E7+[1]DKSH!E7+[1]Q.P.S!E7</f>
        <v>0</v>
      </c>
      <c r="F7" s="102">
        <f>'[1] 1.Zyra e Kryetarit '!G7+'[1]Zyra e Kuvendit'!G7+'[1]2.Administrata'!G7+'[1]Zyra per barazi Gjinore'!F7+'[1]3.Buxhet e Financa'!F7+'[1]Drejtoira e Sherbimeve publike'!F7+[1]zjarrefiksat!G7+'[1]Zyra komunale per komunitet dhe'!F7+'[1]Drjetoria per Bujqesi'!F7+'[1]Drejtoria e Inspektoratit'!F7+'[1]6.Kadaster gjeodezi'!F7+'[1]Drejtoria per Urbanizem'!F7+'[1]7.Drejtoria per kultur rini dhe'!F7+'[1]Përkrahja e Rinisë-'!F7+'[1]Sporti dhe Rekreacioni'!F7+[1]DKA!F7+[1]DKSH!F7+[1]Q.P.S!F7</f>
        <v>0</v>
      </c>
      <c r="G7" s="102">
        <f>'[1] 1.Zyra e Kryetarit '!H7+'[1]Zyra e Kuvendit'!H7+'[1]2.Administrata'!H7+'[1]Zyra per barazi Gjinore'!G7+'[1]3.Buxhet e Financa'!G7+'[1]Drejtoira e Sherbimeve publike'!G7+[1]zjarrefiksat!H7+'[1]Zyra komunale per komunitet dhe'!G7+'[1]Drjetoria per Bujqesi'!G7+'[1]Drejtoria e Inspektoratit'!G7+'[1]6.Kadaster gjeodezi'!G7+'[1]Drejtoria per Urbanizem'!G7+'[1]7.Drejtoria per kultur rini dhe'!G7+'[1]Përkrahja e Rinisë-'!G7+'[1]Sporti dhe Rekreacioni'!G7+[1]DKA!G7+[1]DKSH!G7+[1]Q.P.S!G7</f>
        <v>0</v>
      </c>
      <c r="H7" s="102">
        <f>'[1] 1.Zyra e Kryetarit '!I7+'[1]Zyra e Kuvendit'!I7+'[1]2.Administrata'!I7+'[1]Zyra per barazi Gjinore'!H7+'[1]3.Buxhet e Financa'!H7+'[1]Drejtoira e Sherbimeve publike'!H7+[1]zjarrefiksat!I7+'[1]Zyra komunale per komunitet dhe'!H7+'[1]Drjetoria per Bujqesi'!H7+'[1]Drejtoria e Inspektoratit'!H7+'[1]6.Kadaster gjeodezi'!H7+'[1]Drejtoria per Urbanizem'!H7+'[1]7.Drejtoria per kultur rini dhe'!H7+'[1]Përkrahja e Rinisë-'!H7+'[1]Sporti dhe Rekreacioni'!H7+[1]DKA!H7+[1]DKSH!H7+[1]Q.P.S!H7</f>
        <v>91500</v>
      </c>
      <c r="I7" s="103">
        <f t="shared" si="0"/>
        <v>91500</v>
      </c>
      <c r="J7" s="104">
        <f t="shared" si="0"/>
        <v>91500</v>
      </c>
      <c r="K7" s="105"/>
      <c r="L7" s="106">
        <v>91500</v>
      </c>
      <c r="M7" s="106">
        <v>91500</v>
      </c>
      <c r="N7" s="92"/>
    </row>
    <row r="8" spans="1:14" ht="20.100000000000001" customHeight="1">
      <c r="A8" s="107" t="s">
        <v>86</v>
      </c>
      <c r="B8" s="109" t="s">
        <v>87</v>
      </c>
      <c r="C8" s="101">
        <f>'[1] 1.Zyra e Kryetarit '!D8+'[1]Zyra e Kuvendit'!D8+'[1]2.Administrata'!D8+'[1]Zyra per barazi Gjinore'!C8+'[1]3.Buxhet e Financa'!C8+'[1]Drejtoira e Sherbimeve publike'!C8+[1]zjarrefiksat!D8+'[1]Zyra komunale per komunitet dhe'!C8+'[1]Drjetoria per Bujqesi'!C8+'[1]Drejtoria e Inspektoratit'!C8+'[1]6.Kadaster gjeodezi'!C8+'[1]Drejtoria per Urbanizem'!C8+'[1]7.Drejtoria per kultur rini dhe'!C8+'[1]Përkrahja e Rinisë-'!C8+'[1]Sporti dhe Rekreacioni'!C8+[1]DKA!C8+[1]DKSH!C8+[1]Q.P.S!C8</f>
        <v>0</v>
      </c>
      <c r="D8" s="102">
        <f>'[1] 1.Zyra e Kryetarit '!E8+'[1]Zyra e Kuvendit'!E8+'[1]2.Administrata'!E8+'[1]Zyra per barazi Gjinore'!D8+'[1]3.Buxhet e Financa'!D8+'[1]Drejtoira e Sherbimeve publike'!D8+[1]zjarrefiksat!E8+'[1]Zyra komunale per komunitet dhe'!D8+'[1]Drjetoria per Bujqesi'!D8+'[1]Drejtoria e Inspektoratit'!D8+'[1]6.Kadaster gjeodezi'!D8+'[1]Drejtoria per Urbanizem'!D8+'[1]7.Drejtoria per kultur rini dhe'!D8+'[1]Përkrahja e Rinisë-'!D8+'[1]Sporti dhe Rekreacioni'!D8+[1]DKA!D8+[1]DKSH!D8+[1]Q.P.S!D8</f>
        <v>20800</v>
      </c>
      <c r="E8" s="102">
        <f>'[1] 1.Zyra e Kryetarit '!F8+'[1]Zyra e Kuvendit'!F8+'[1]2.Administrata'!F8+'[1]Zyra per barazi Gjinore'!E8+'[1]3.Buxhet e Financa'!E8+'[1]Drejtoira e Sherbimeve publike'!E8+[1]zjarrefiksat!F8+'[1]Zyra komunale per komunitet dhe'!E8+'[1]Drjetoria per Bujqesi'!E8+'[1]Drejtoria e Inspektoratit'!E8+'[1]6.Kadaster gjeodezi'!E8+'[1]Drejtoria per Urbanizem'!E8+'[1]7.Drejtoria per kultur rini dhe'!E8+'[1]Përkrahja e Rinisë-'!E8+'[1]Sporti dhe Rekreacioni'!E8+[1]DKA!E8+[1]DKSH!E8+[1]Q.P.S!E8</f>
        <v>0</v>
      </c>
      <c r="F8" s="102">
        <f>'[1] 1.Zyra e Kryetarit '!G8+'[1]Zyra e Kuvendit'!G8+'[1]2.Administrata'!G8+'[1]Zyra per barazi Gjinore'!F8+'[1]3.Buxhet e Financa'!F8+'[1]Drejtoira e Sherbimeve publike'!F8+[1]zjarrefiksat!G8+'[1]Zyra komunale per komunitet dhe'!F8+'[1]Drjetoria per Bujqesi'!F8+'[1]Drejtoria e Inspektoratit'!F8+'[1]6.Kadaster gjeodezi'!F8+'[1]Drejtoria per Urbanizem'!F8+'[1]7.Drejtoria per kultur rini dhe'!F8+'[1]Përkrahja e Rinisë-'!F8+'[1]Sporti dhe Rekreacioni'!F8+[1]DKA!F8+[1]DKSH!F8+[1]Q.P.S!F8</f>
        <v>0</v>
      </c>
      <c r="G8" s="102">
        <f>'[1] 1.Zyra e Kryetarit '!H8+'[1]Zyra e Kuvendit'!H8+'[1]2.Administrata'!H8+'[1]Zyra per barazi Gjinore'!G8+'[1]3.Buxhet e Financa'!G8+'[1]Drejtoira e Sherbimeve publike'!G8+[1]zjarrefiksat!H8+'[1]Zyra komunale per komunitet dhe'!G8+'[1]Drjetoria per Bujqesi'!G8+'[1]Drejtoria e Inspektoratit'!G8+'[1]6.Kadaster gjeodezi'!G8+'[1]Drejtoria per Urbanizem'!G8+'[1]7.Drejtoria per kultur rini dhe'!G8+'[1]Përkrahja e Rinisë-'!G8+'[1]Sporti dhe Rekreacioni'!G8+[1]DKA!G8+[1]DKSH!G8+[1]Q.P.S!G8</f>
        <v>0</v>
      </c>
      <c r="H8" s="102">
        <f>'[1] 1.Zyra e Kryetarit '!I8+'[1]Zyra e Kuvendit'!I8+'[1]2.Administrata'!I8+'[1]Zyra per barazi Gjinore'!H8+'[1]3.Buxhet e Financa'!H8+'[1]Drejtoira e Sherbimeve publike'!H8+[1]zjarrefiksat!I8+'[1]Zyra komunale per komunitet dhe'!H8+'[1]Drjetoria per Bujqesi'!H8+'[1]Drejtoria e Inspektoratit'!H8+'[1]6.Kadaster gjeodezi'!H8+'[1]Drejtoria per Urbanizem'!H8+'[1]7.Drejtoria per kultur rini dhe'!H8+'[1]Përkrahja e Rinisë-'!H8+'[1]Sporti dhe Rekreacioni'!H8+[1]DKA!H8+[1]DKSH!H8+[1]Q.P.S!H8</f>
        <v>20800</v>
      </c>
      <c r="I8" s="103">
        <f t="shared" si="0"/>
        <v>20800</v>
      </c>
      <c r="J8" s="104">
        <f t="shared" si="0"/>
        <v>20800</v>
      </c>
      <c r="K8" s="105"/>
      <c r="L8" s="106">
        <v>20800</v>
      </c>
      <c r="M8" s="106">
        <v>20800</v>
      </c>
      <c r="N8" s="92"/>
    </row>
    <row r="9" spans="1:14" ht="20.100000000000001" customHeight="1">
      <c r="A9" s="107"/>
      <c r="B9" s="110" t="s">
        <v>88</v>
      </c>
      <c r="C9" s="101">
        <f>'[1] 1.Zyra e Kryetarit '!D9+'[1]Zyra e Kuvendit'!D9+'[1]2.Administrata'!D9+'[1]Zyra per barazi Gjinore'!C9+'[1]3.Buxhet e Financa'!C9+'[1]Drejtoira e Sherbimeve publike'!C9+[1]zjarrefiksat!D9+'[1]Zyra komunale per komunitet dhe'!C9+'[1]Drjetoria per Bujqesi'!C9+'[1]Drejtoria e Inspektoratit'!C9+'[1]6.Kadaster gjeodezi'!C9+'[1]Drejtoria per Urbanizem'!C9+'[1]7.Drejtoria per kultur rini dhe'!C9+'[1]Përkrahja e Rinisë-'!C9+'[1]Sporti dhe Rekreacioni'!C9+[1]DKA!C9+[1]DKSH!C9+[1]Q.P.S!C9</f>
        <v>0</v>
      </c>
      <c r="D9" s="102">
        <f>'[1] 1.Zyra e Kryetarit '!E9+'[1]Zyra e Kuvendit'!E9+'[1]2.Administrata'!E9+'[1]Zyra per barazi Gjinore'!D9+'[1]3.Buxhet e Financa'!D9+'[1]Drejtoira e Sherbimeve publike'!D9+[1]zjarrefiksat!E9+'[1]Zyra komunale per komunitet dhe'!D9+'[1]Drjetoria per Bujqesi'!D9+'[1]Drejtoria e Inspektoratit'!D9+'[1]6.Kadaster gjeodezi'!D9+'[1]Drejtoria per Urbanizem'!D9+'[1]7.Drejtoria per kultur rini dhe'!D9+'[1]Përkrahja e Rinisë-'!D9+'[1]Sporti dhe Rekreacioni'!D9+[1]DKA!D9+[1]DKSH!D9+[1]Q.P.S!D9</f>
        <v>8651.119999999999</v>
      </c>
      <c r="E9" s="102">
        <f>'[1] 1.Zyra e Kryetarit '!F9+'[1]Zyra e Kuvendit'!F9+'[1]2.Administrata'!F9+'[1]Zyra per barazi Gjinore'!E9+'[1]3.Buxhet e Financa'!E9+'[1]Drejtoira e Sherbimeve publike'!E9+[1]zjarrefiksat!F9+'[1]Zyra komunale per komunitet dhe'!E9+'[1]Drjetoria per Bujqesi'!E9+'[1]Drejtoria e Inspektoratit'!E9+'[1]6.Kadaster gjeodezi'!E9+'[1]Drejtoria per Urbanizem'!E9+'[1]7.Drejtoria per kultur rini dhe'!E9+'[1]Përkrahja e Rinisë-'!E9+'[1]Sporti dhe Rekreacioni'!E9+[1]DKA!E9+[1]DKSH!E9+[1]Q.P.S!E9</f>
        <v>0</v>
      </c>
      <c r="F9" s="102">
        <f>'[1] 1.Zyra e Kryetarit '!G9+'[1]Zyra e Kuvendit'!G9+'[1]2.Administrata'!G9+'[1]Zyra per barazi Gjinore'!F9+'[1]3.Buxhet e Financa'!F9+'[1]Drejtoira e Sherbimeve publike'!F9+[1]zjarrefiksat!G9+'[1]Zyra komunale per komunitet dhe'!F9+'[1]Drjetoria per Bujqesi'!F9+'[1]Drejtoria e Inspektoratit'!F9+'[1]6.Kadaster gjeodezi'!F9+'[1]Drejtoria per Urbanizem'!F9+'[1]7.Drejtoria per kultur rini dhe'!F9+'[1]Përkrahja e Rinisë-'!F9+'[1]Sporti dhe Rekreacioni'!F9+[1]DKA!F9+[1]DKSH!F9+[1]Q.P.S!F9</f>
        <v>25</v>
      </c>
      <c r="G9" s="102">
        <f>'[1] 1.Zyra e Kryetarit '!H9+'[1]Zyra e Kuvendit'!H9+'[1]2.Administrata'!H9+'[1]Zyra per barazi Gjinore'!G9+'[1]3.Buxhet e Financa'!G9+'[1]Drejtoira e Sherbimeve publike'!G9+[1]zjarrefiksat!H9+'[1]Zyra komunale per komunitet dhe'!G9+'[1]Drjetoria per Bujqesi'!G9+'[1]Drejtoria e Inspektoratit'!G9+'[1]6.Kadaster gjeodezi'!G9+'[1]Drejtoria per Urbanizem'!G9+'[1]7.Drejtoria per kultur rini dhe'!G9+'[1]Përkrahja e Rinisë-'!G9+'[1]Sporti dhe Rekreacioni'!G9+[1]DKA!G9+[1]DKSH!G9+[1]Q.P.S!G9</f>
        <v>0</v>
      </c>
      <c r="H9" s="102">
        <f>'[1] 1.Zyra e Kryetarit '!I9+'[1]Zyra e Kuvendit'!I9+'[1]2.Administrata'!I9+'[1]Zyra per barazi Gjinore'!H9+'[1]3.Buxhet e Financa'!H9+'[1]Drejtoira e Sherbimeve publike'!H9+[1]zjarrefiksat!I9+'[1]Zyra komunale per komunitet dhe'!H9+'[1]Drjetoria per Bujqesi'!H9+'[1]Drejtoria e Inspektoratit'!H9+'[1]6.Kadaster gjeodezi'!H9+'[1]Drejtoria per Urbanizem'!H9+'[1]7.Drejtoria per kultur rini dhe'!H9+'[1]Përkrahja e Rinisë-'!H9+'[1]Sporti dhe Rekreacioni'!H9+[1]DKA!H9+[1]DKSH!H9+[1]Q.P.S!H9</f>
        <v>8676.119999999999</v>
      </c>
      <c r="I9" s="103">
        <f t="shared" si="0"/>
        <v>8676.119999999999</v>
      </c>
      <c r="J9" s="104">
        <f t="shared" si="0"/>
        <v>8676.119999999999</v>
      </c>
      <c r="K9" s="105"/>
      <c r="L9" s="106">
        <v>8676.119999999999</v>
      </c>
      <c r="M9" s="106">
        <v>8676.119999999999</v>
      </c>
      <c r="N9" s="92"/>
    </row>
    <row r="10" spans="1:14" ht="20.100000000000001" customHeight="1">
      <c r="A10" s="111"/>
      <c r="B10" s="112" t="s">
        <v>89</v>
      </c>
      <c r="C10" s="101">
        <f>'[1] 1.Zyra e Kryetarit '!D10+'[1]Zyra e Kuvendit'!D10+'[1]2.Administrata'!D10+'[1]Zyra per barazi Gjinore'!C10+'[1]3.Buxhet e Financa'!C10+'[1]Drejtoira e Sherbimeve publike'!C10+[1]zjarrefiksat!D10+'[1]Zyra komunale per komunitet dhe'!C10+'[1]Drjetoria per Bujqesi'!C10+'[1]Drejtoria e Inspektoratit'!C10+'[1]6.Kadaster gjeodezi'!C10+'[1]Drejtoria per Urbanizem'!C10+'[1]7.Drejtoria per kultur rini dhe'!C10+'[1]Përkrahja e Rinisë-'!C10+'[1]Sporti dhe Rekreacioni'!C10+[1]DKA!C10+[1]DKSH!C10+[1]Q.P.S!C10</f>
        <v>11</v>
      </c>
      <c r="D10" s="102">
        <f>'[1] 1.Zyra e Kryetarit '!E10+'[1]Zyra e Kuvendit'!E10+'[1]2.Administrata'!E10+'[1]Zyra per barazi Gjinore'!D10+'[1]3.Buxhet e Financa'!D10+'[1]Drejtoira e Sherbimeve publike'!D10+[1]zjarrefiksat!E10+'[1]Zyra komunale per komunitet dhe'!D10+'[1]Drjetoria per Bujqesi'!D10+'[1]Drejtoria e Inspektoratit'!D10+'[1]6.Kadaster gjeodezi'!D10+'[1]Drejtoria per Urbanizem'!D10+'[1]7.Drejtoria per kultur rini dhe'!D10+'[1]Përkrahja e Rinisë-'!D10+'[1]Sporti dhe Rekreacioni'!D10+[1]DKA!D10+[1]DKSH!D10+[1]Q.P.S!D10</f>
        <v>88299</v>
      </c>
      <c r="E10" s="102">
        <f>'[1] 1.Zyra e Kryetarit '!F10+'[1]Zyra e Kuvendit'!F10+'[1]2.Administrata'!F10+'[1]Zyra per barazi Gjinore'!E10+'[1]3.Buxhet e Financa'!E10+'[1]Drejtoira e Sherbimeve publike'!E10+[1]zjarrefiksat!F10+'[1]Zyra komunale per komunitet dhe'!E10+'[1]Drjetoria per Bujqesi'!E10+'[1]Drejtoria e Inspektoratit'!E10+'[1]6.Kadaster gjeodezi'!E10+'[1]Drejtoria per Urbanizem'!E10+'[1]7.Drejtoria per kultur rini dhe'!E10+'[1]Përkrahja e Rinisë-'!E10+'[1]Sporti dhe Rekreacioni'!E10+[1]DKA!E10+[1]DKSH!E10+[1]Q.P.S!E10</f>
        <v>0</v>
      </c>
      <c r="F10" s="102">
        <f>'[1] 1.Zyra e Kryetarit '!G10+'[1]Zyra e Kuvendit'!G10+'[1]2.Administrata'!G10+'[1]Zyra per barazi Gjinore'!F10+'[1]3.Buxhet e Financa'!F10+'[1]Drejtoira e Sherbimeve publike'!F10+[1]zjarrefiksat!G10+'[1]Zyra komunale per komunitet dhe'!F10+'[1]Drjetoria per Bujqesi'!F10+'[1]Drejtoria e Inspektoratit'!F10+'[1]6.Kadaster gjeodezi'!F10+'[1]Drejtoria per Urbanizem'!F10+'[1]7.Drejtoria per kultur rini dhe'!F10+'[1]Përkrahja e Rinisë-'!F10+'[1]Sporti dhe Rekreacioni'!F10+[1]DKA!F10+[1]DKSH!F10+[1]Q.P.S!F10</f>
        <v>5875.04</v>
      </c>
      <c r="G10" s="102">
        <f>'[1] 1.Zyra e Kryetarit '!H10+'[1]Zyra e Kuvendit'!H10+'[1]2.Administrata'!H10+'[1]Zyra per barazi Gjinore'!G10+'[1]3.Buxhet e Financa'!G10+'[1]Drejtoira e Sherbimeve publike'!G10+[1]zjarrefiksat!H10+'[1]Zyra komunale per komunitet dhe'!G10+'[1]Drjetoria per Bujqesi'!G10+'[1]Drejtoria e Inspektoratit'!G10+'[1]6.Kadaster gjeodezi'!G10+'[1]Drejtoria per Urbanizem'!G10+'[1]7.Drejtoria per kultur rini dhe'!G10+'[1]Përkrahja e Rinisë-'!G10+'[1]Sporti dhe Rekreacioni'!G10+[1]DKA!G10+[1]DKSH!G10+[1]Q.P.S!G10</f>
        <v>0</v>
      </c>
      <c r="H10" s="102">
        <f>'[1] 1.Zyra e Kryetarit '!I10+'[1]Zyra e Kuvendit'!I10+'[1]2.Administrata'!I10+'[1]Zyra per barazi Gjinore'!H10+'[1]3.Buxhet e Financa'!H10+'[1]Drejtoira e Sherbimeve publike'!H10+[1]zjarrefiksat!I10+'[1]Zyra komunale per komunitet dhe'!H10+'[1]Drjetoria per Bujqesi'!H10+'[1]Drejtoria e Inspektoratit'!H10+'[1]6.Kadaster gjeodezi'!H10+'[1]Drejtoria per Urbanizem'!H10+'[1]7.Drejtoria per kultur rini dhe'!H10+'[1]Përkrahja e Rinisë-'!H10+'[1]Sporti dhe Rekreacioni'!H10+[1]DKA!H10+[1]DKSH!H10+[1]Q.P.S!H10</f>
        <v>94174.04</v>
      </c>
      <c r="I10" s="103">
        <f>H10</f>
        <v>94174.04</v>
      </c>
      <c r="J10" s="104">
        <f>I10</f>
        <v>94174.04</v>
      </c>
      <c r="K10" s="105"/>
      <c r="L10" s="106">
        <v>94174.04</v>
      </c>
      <c r="M10" s="106">
        <v>94174.04</v>
      </c>
      <c r="N10" s="92"/>
    </row>
    <row r="11" spans="1:14" ht="20.100000000000001" customHeight="1">
      <c r="A11" s="111"/>
      <c r="B11" s="113" t="s">
        <v>90</v>
      </c>
      <c r="C11" s="101">
        <f>'[1] 1.Zyra e Kryetarit '!D11+'[1]Zyra e Kuvendit'!D11+'[1]2.Administrata'!D11+'[1]Zyra per barazi Gjinore'!C11+'[1]3.Buxhet e Financa'!C11+'[1]Drejtoira e Sherbimeve publike'!C11+[1]zjarrefiksat!D11+'[1]Zyra komunale per komunitet dhe'!C11+'[1]Drjetoria per Bujqesi'!C11+'[1]Drejtoria e Inspektoratit'!C11+'[1]6.Kadaster gjeodezi'!C11+'[1]Drejtoria per Urbanizem'!C11+'[1]7.Drejtoria per kultur rini dhe'!C11+'[1]Përkrahja e Rinisë-'!C11+'[1]Sporti dhe Rekreacioni'!C11+[1]DKA!C11+[1]DKSH!C11+[1]Q.P.S!C11</f>
        <v>3</v>
      </c>
      <c r="D11" s="102">
        <f>'[1] 1.Zyra e Kryetarit '!E11+'[1]Zyra e Kuvendit'!E11+'[1]2.Administrata'!E11+'[1]Zyra per barazi Gjinore'!D11+'[1]3.Buxhet e Financa'!D11+'[1]Drejtoira e Sherbimeve publike'!D11+[1]zjarrefiksat!E11+'[1]Zyra komunale per komunitet dhe'!D11+'[1]Drjetoria per Bujqesi'!D11+'[1]Drejtoria e Inspektoratit'!D11+'[1]6.Kadaster gjeodezi'!D11+'[1]Drejtoria per Urbanizem'!D11+'[1]7.Drejtoria per kultur rini dhe'!D11+'[1]Përkrahja e Rinisë-'!D11+'[1]Sporti dhe Rekreacioni'!D11+[1]DKA!D11+[1]DKSH!D11+[1]Q.P.S!D11</f>
        <v>36972.720000000001</v>
      </c>
      <c r="E11" s="102">
        <f>'[1] 1.Zyra e Kryetarit '!F11+'[1]Zyra e Kuvendit'!F11+'[1]2.Administrata'!F11+'[1]Zyra per barazi Gjinore'!E11+'[1]3.Buxhet e Financa'!E12+'[1]Drejtoira e Sherbimeve publike'!E11+[1]zjarrefiksat!F11+'[1]Zyra komunale per komunitet dhe'!E11+'[1]Drjetoria per Bujqesi'!E11+'[1]Drejtoria e Inspektoratit'!E11+'[1]6.Kadaster gjeodezi'!E11+'[1]Drejtoria per Urbanizem'!E11+'[1]7.Drejtoria per kultur rini dhe'!E11+'[1]Përkrahja e Rinisë-'!E11+'[1]Sporti dhe Rekreacioni'!E11+[1]DKA!E11+[1]DKSH!E11+[1]Q.P.S!E11</f>
        <v>0</v>
      </c>
      <c r="F11" s="102">
        <f>'[1] 1.Zyra e Kryetarit '!G11+'[1]Zyra e Kuvendit'!G11+'[1]2.Administrata'!G11+'[1]Zyra per barazi Gjinore'!F11+'[1]3.Buxhet e Financa'!F11+'[1]Drejtoira e Sherbimeve publike'!F11+[1]zjarrefiksat!G11+'[1]Zyra komunale per komunitet dhe'!F11+'[1]Drjetoria per Bujqesi'!F11+'[1]Drejtoria e Inspektoratit'!F11+'[1]6.Kadaster gjeodezi'!F11+'[1]Drejtoria per Urbanizem'!F11+'[1]7.Drejtoria per kultur rini dhe'!F11+'[1]Përkrahja e Rinisë-'!F11+'[1]Sporti dhe Rekreacioni'!F11+[1]DKA!F11+[1]DKSH!F11+[1]Q.P.S!F11</f>
        <v>4501.08</v>
      </c>
      <c r="G11" s="102">
        <f>'[1] 1.Zyra e Kryetarit '!H11+'[1]Zyra e Kuvendit'!H11+'[1]2.Administrata'!H11+'[1]Zyra per barazi Gjinore'!G11+'[1]3.Buxhet e Financa'!G12+'[1]Drejtoira e Sherbimeve publike'!G11+[1]zjarrefiksat!H11+'[1]Zyra komunale per komunitet dhe'!G11+'[1]Drjetoria per Bujqesi'!G11+'[1]Drejtoria e Inspektoratit'!G11+'[1]6.Kadaster gjeodezi'!G11+'[1]Drejtoria per Urbanizem'!G11+'[1]7.Drejtoria per kultur rini dhe'!G11+'[1]Përkrahja e Rinisë-'!G11+'[1]Sporti dhe Rekreacioni'!G11+[1]DKA!G11+[1]DKSH!G11+[1]Q.P.S!G11</f>
        <v>0</v>
      </c>
      <c r="H11" s="102">
        <f>'[1] 1.Zyra e Kryetarit '!I11+'[1]Zyra e Kuvendit'!I11+'[1]2.Administrata'!I11+'[1]Zyra per barazi Gjinore'!H11+'[1]3.Buxhet e Financa'!H11+'[1]Drejtoira e Sherbimeve publike'!H11+[1]zjarrefiksat!I11+'[1]Zyra komunale per komunitet dhe'!H11+'[1]Drjetoria per Bujqesi'!H11+'[1]Drejtoria e Inspektoratit'!H11+'[1]6.Kadaster gjeodezi'!H11+'[1]Drejtoria per Urbanizem'!H11+'[1]7.Drejtoria per kultur rini dhe'!H11+'[1]Përkrahja e Rinisë-'!H11+'[1]Sporti dhe Rekreacioni'!H11+[1]DKA!H11+[1]DKSH!H11+[1]Q.P.S!H11</f>
        <v>41473.800000000003</v>
      </c>
      <c r="I11" s="103">
        <f t="shared" si="0"/>
        <v>41473.800000000003</v>
      </c>
      <c r="J11" s="104">
        <f t="shared" si="0"/>
        <v>41473.800000000003</v>
      </c>
      <c r="K11" s="105"/>
      <c r="L11" s="106">
        <v>41473.800000000003</v>
      </c>
      <c r="M11" s="106">
        <v>41473.800000000003</v>
      </c>
      <c r="N11" s="92"/>
    </row>
    <row r="12" spans="1:14" ht="20.100000000000001" customHeight="1">
      <c r="A12" s="114"/>
      <c r="B12" s="112" t="s">
        <v>91</v>
      </c>
      <c r="C12" s="101">
        <f>'[1] 1.Zyra e Kryetarit '!D12+'[1]Zyra e Kuvendit'!D12+'[1]2.Administrata'!D12+'[1]Zyra per barazi Gjinore'!C12+'[1]3.Buxhet e Financa'!C12+'[1]Drejtoira e Sherbimeve publike'!C12+[1]zjarrefiksat!D12+'[1]Zyra komunale per komunitet dhe'!C12+'[1]Drjetoria per Bujqesi'!C12+'[1]Drejtoria e Inspektoratit'!C12+'[1]6.Kadaster gjeodezi'!C12+'[1]Drejtoria per Urbanizem'!C12+'[1]7.Drejtoria per kultur rini dhe'!C12+'[1]Përkrahja e Rinisë-'!C12+'[1]Sporti dhe Rekreacioni'!C12+[1]DKA!C12+[1]DKSH!C12+[1]Q.P.S!C12</f>
        <v>1</v>
      </c>
      <c r="D12" s="102">
        <f>'[1] 1.Zyra e Kryetarit '!E12+'[1]Zyra e Kuvendit'!E12+'[1]2.Administrata'!E12+'[1]Zyra per barazi Gjinore'!D12+'[1]3.Buxhet e Financa'!D12+'[1]Drejtoira e Sherbimeve publike'!D12+[1]zjarrefiksat!E12+'[1]Zyra komunale per komunitet dhe'!D12+'[1]Drjetoria per Bujqesi'!D12+'[1]Drejtoria e Inspektoratit'!D12+'[1]6.Kadaster gjeodezi'!D12+'[1]Drejtoria per Urbanizem'!D12+'[1]7.Drejtoria per kultur rini dhe'!D12+'[1]Përkrahja e Rinisë-'!D12+'[1]Sporti dhe Rekreacioni'!D12+[1]DKA!D12+[1]DKSH!D12+[1]Q.P.S!D12</f>
        <v>7267.5599999999995</v>
      </c>
      <c r="E12" s="102">
        <f>'[1] 1.Zyra e Kryetarit '!F12+'[1]Zyra e Kuvendit'!F12+'[1]2.Administrata'!F12+'[1]Zyra per barazi Gjinore'!E12+'[1]3.Buxhet e Financa'!E12+'[1]Drejtoira e Sherbimeve publike'!E12+[1]zjarrefiksat!F12+'[1]Zyra komunale per komunitet dhe'!E12+'[1]Drjetoria per Bujqesi'!E12+'[1]Drejtoria e Inspektoratit'!E12+'[1]6.Kadaster gjeodezi'!E12+'[1]Drejtoria per Urbanizem'!E12+'[1]7.Drejtoria per kultur rini dhe'!E12+'[1]Përkrahja e Rinisë-'!E12+'[1]Sporti dhe Rekreacioni'!E12+[1]DKA!E12+[1]DKSH!E12+[1]Q.P.S!E12</f>
        <v>0</v>
      </c>
      <c r="F12" s="102">
        <f>'[1] 1.Zyra e Kryetarit '!G12+'[1]Zyra e Kuvendit'!G12+'[1]2.Administrata'!G12+'[1]Zyra per barazi Gjinore'!F12+'[1]3.Buxhet e Financa'!F12+'[1]Drejtoira e Sherbimeve publike'!F12+[1]zjarrefiksat!G12+'[1]Zyra komunale per komunitet dhe'!F12+'[1]Drjetoria per Bujqesi'!F12+'[1]Drejtoria e Inspektoratit'!F12+'[1]6.Kadaster gjeodezi'!F12+'[1]Drejtoria per Urbanizem'!F12+'[1]7.Drejtoria per kultur rini dhe'!F12+'[1]Përkrahja e Rinisë-'!F12+'[1]Sporti dhe Rekreacioni'!F12+[1]DKA!F12+[1]DKSH!F12+[1]Q.P.S!F12</f>
        <v>1171.8000000000002</v>
      </c>
      <c r="G12" s="102">
        <f>'[1] 1.Zyra e Kryetarit '!H12+'[1]Zyra e Kuvendit'!H12+'[1]2.Administrata'!H12+'[1]Zyra per barazi Gjinore'!G12+'[1]3.Buxhet e Financa'!G12+'[1]Drejtoira e Sherbimeve publike'!G12+[1]zjarrefiksat!H12+'[1]Zyra komunale per komunitet dhe'!G12+'[1]Drjetoria per Bujqesi'!G12+'[1]Drejtoria e Inspektoratit'!G12+'[1]6.Kadaster gjeodezi'!G12+'[1]Drejtoria per Urbanizem'!G12+'[1]7.Drejtoria per kultur rini dhe'!G12+'[1]Përkrahja e Rinisë-'!G12+'[1]Sporti dhe Rekreacioni'!G12+[1]DKA!G12+[1]DKSH!G12+[1]Q.P.S!G12</f>
        <v>0</v>
      </c>
      <c r="H12" s="102">
        <f>'[1] 1.Zyra e Kryetarit '!I12+'[1]Zyra e Kuvendit'!I12+'[1]2.Administrata'!I12+'[1]Zyra per barazi Gjinore'!H12+'[1]3.Buxhet e Financa'!H12+'[1]Drejtoira e Sherbimeve publike'!H12+[1]zjarrefiksat!I12+'[1]Zyra komunale per komunitet dhe'!H12+'[1]Drjetoria per Bujqesi'!H12+'[1]Drejtoria e Inspektoratit'!H12+'[1]6.Kadaster gjeodezi'!H12+'[1]Drejtoria per Urbanizem'!H12+'[1]7.Drejtoria per kultur rini dhe'!H12+'[1]Përkrahja e Rinisë-'!H12+'[1]Sporti dhe Rekreacioni'!H12+[1]DKA!H12+[1]DKSH!H12+[1]Q.P.S!H12</f>
        <v>8439.36</v>
      </c>
      <c r="I12" s="103">
        <f t="shared" si="0"/>
        <v>8439.36</v>
      </c>
      <c r="J12" s="104">
        <f t="shared" si="0"/>
        <v>8439.36</v>
      </c>
      <c r="K12" s="105"/>
      <c r="L12" s="106">
        <v>8439.36</v>
      </c>
      <c r="M12" s="106">
        <v>8439.36</v>
      </c>
      <c r="N12" s="92"/>
    </row>
    <row r="13" spans="1:14" ht="20.100000000000001" customHeight="1">
      <c r="A13" s="115">
        <v>9.5</v>
      </c>
      <c r="B13" s="112" t="s">
        <v>92</v>
      </c>
      <c r="C13" s="101">
        <f>'[1] 1.Zyra e Kryetarit '!D13+'[1]Zyra e Kuvendit'!D13+'[1]2.Administrata'!D13+'[1]Zyra per barazi Gjinore'!C13+'[1]3.Buxhet e Financa'!C13+'[1]Drejtoira e Sherbimeve publike'!C13+[1]zjarrefiksat!D13+'[1]Zyra komunale per komunitet dhe'!C13+'[1]Drjetoria per Bujqesi'!C13+'[1]Drejtoria e Inspektoratit'!C13+'[1]6.Kadaster gjeodezi'!C13+'[1]Drejtoria per Urbanizem'!C13+'[1]7.Drejtoria per kultur rini dhe'!C13+'[1]Përkrahja e Rinisë-'!C13+'[1]Sporti dhe Rekreacioni'!C13+[1]DKA!C13+[1]DKSH!C13+[1]Q.P.S!C13</f>
        <v>2</v>
      </c>
      <c r="D13" s="102">
        <f>'[1] 1.Zyra e Kryetarit '!E13+'[1]Zyra e Kuvendit'!E13+'[1]2.Administrata'!E13+'[1]Zyra per barazi Gjinore'!D13+'[1]3.Buxhet e Financa'!D13+'[1]Drejtoira e Sherbimeve publike'!D13+[1]zjarrefiksat!E13+'[1]Zyra komunale per komunitet dhe'!D13+'[1]Drjetoria per Bujqesi'!D13+'[1]Drejtoria e Inspektoratit'!D13+'[1]6.Kadaster gjeodezi'!D13+'[1]Drejtoria per Urbanizem'!D13+'[1]7.Drejtoria per kultur rini dhe'!D13+'[1]Përkrahja e Rinisë-'!D13+'[1]Sporti dhe Rekreacioni'!D13+[1]DKA!D13+[1]DKSH!D13+[1]Q.P.S!D13</f>
        <v>14535.119999999999</v>
      </c>
      <c r="E13" s="102">
        <f>'[1] 1.Zyra e Kryetarit '!F13+'[1]Zyra e Kuvendit'!F13+'[1]2.Administrata'!F13+'[1]Zyra per barazi Gjinore'!E13+'[1]3.Buxhet e Financa'!E14+'[1]Drejtoira e Sherbimeve publike'!E14+[1]zjarrefiksat!F13+'[1]Zyra komunale per komunitet dhe'!E13+'[1]Drjetoria per Bujqesi'!E13+'[1]Drejtoria e Inspektoratit'!E13+'[1]6.Kadaster gjeodezi'!E13+'[1]Drejtoria per Urbanizem'!E13+'[1]7.Drejtoria per kultur rini dhe'!E13+'[1]Përkrahja e Rinisë-'!E13+'[1]Sporti dhe Rekreacioni'!E13+[1]DKA!E13+[1]DKSH!E13+[1]Q.P.S!E13</f>
        <v>0</v>
      </c>
      <c r="F13" s="102">
        <f>'[1] 1.Zyra e Kryetarit '!G13+'[1]Zyra e Kuvendit'!G13+'[1]2.Administrata'!G13+'[1]Zyra per barazi Gjinore'!F13+'[1]3.Buxhet e Financa'!F13+'[1]Drejtoira e Sherbimeve publike'!F13+[1]zjarrefiksat!G13+'[1]Zyra komunale per komunitet dhe'!F13+'[1]Drjetoria per Bujqesi'!F13+'[1]Drejtoria e Inspektoratit'!F13+'[1]6.Kadaster gjeodezi'!F13+'[1]Drejtoria per Urbanizem'!F13+'[1]7.Drejtoria per kultur rini dhe'!F13+'[1]Përkrahja e Rinisë-'!F13+'[1]Sporti dhe Rekreacioni'!F13+[1]DKA!F13+[1]DKSH!F13+[1]Q.P.S!F13</f>
        <v>585.96</v>
      </c>
      <c r="G13" s="102">
        <f>'[1] 1.Zyra e Kryetarit '!H13+'[1]Zyra e Kuvendit'!H13+'[1]2.Administrata'!H13+'[1]Zyra per barazi Gjinore'!G13+'[1]3.Buxhet e Financa'!G14+'[1]Drejtoira e Sherbimeve publike'!G14+[1]zjarrefiksat!H13+'[1]Zyra komunale per komunitet dhe'!G13+'[1]Drjetoria per Bujqesi'!G13+'[1]Drejtoria e Inspektoratit'!G13+'[1]6.Kadaster gjeodezi'!G13+'[1]Drejtoria per Urbanizem'!G13+'[1]7.Drejtoria per kultur rini dhe'!G13+'[1]Përkrahja e Rinisë-'!G13+'[1]Sporti dhe Rekreacioni'!G13+[1]DKA!G13+[1]DKSH!G13+[1]Q.P.S!G13</f>
        <v>0</v>
      </c>
      <c r="H13" s="102">
        <f>'[1] 1.Zyra e Kryetarit '!I13+'[1]Zyra e Kuvendit'!I13+'[1]2.Administrata'!I13+'[1]Zyra per barazi Gjinore'!H13+'[1]3.Buxhet e Financa'!H13+'[1]Drejtoira e Sherbimeve publike'!H13+[1]zjarrefiksat!I13+'[1]Zyra komunale per komunitet dhe'!H13+'[1]Drjetoria per Bujqesi'!H13+'[1]Drejtoria e Inspektoratit'!H13+'[1]6.Kadaster gjeodezi'!H13+'[1]Drejtoria per Urbanizem'!H13+'[1]7.Drejtoria per kultur rini dhe'!H13+'[1]Përkrahja e Rinisë-'!H13+'[1]Sporti dhe Rekreacioni'!H13+[1]DKA!H13+[1]DKSH!H13+[1]Q.P.S!H13</f>
        <v>15121.079999999998</v>
      </c>
      <c r="I13" s="103">
        <f>H13</f>
        <v>15121.079999999998</v>
      </c>
      <c r="J13" s="104">
        <f>I13</f>
        <v>15121.079999999998</v>
      </c>
      <c r="K13" s="105"/>
      <c r="L13" s="106">
        <v>15121.079999999998</v>
      </c>
      <c r="M13" s="106">
        <v>15121.079999999998</v>
      </c>
      <c r="N13" s="92"/>
    </row>
    <row r="14" spans="1:14" ht="20.100000000000001" customHeight="1">
      <c r="A14" s="115">
        <v>9</v>
      </c>
      <c r="B14" s="112" t="s">
        <v>93</v>
      </c>
      <c r="C14" s="101">
        <f>'[1] 1.Zyra e Kryetarit '!D14+'[1]Zyra e Kuvendit'!D14+'[1]2.Administrata'!D14+'[1]Zyra per barazi Gjinore'!C14+'[1]3.Buxhet e Financa'!C14+'[1]Drejtoira e Sherbimeve publike'!C14+[1]zjarrefiksat!D14+'[1]Zyra komunale per komunitet dhe'!C14+'[1]Drjetoria per Bujqesi'!C14+'[1]Drejtoria e Inspektoratit'!C14+'[1]6.Kadaster gjeodezi'!C14+'[1]Drejtoria per Urbanizem'!C14+'[1]7.Drejtoria per kultur rini dhe'!C14+'[1]Përkrahja e Rinisë-'!C14+'[1]Sporti dhe Rekreacioni'!C14+[1]DKA!C14+[1]DKSH!C14+[1]Q.P.S!C14</f>
        <v>2</v>
      </c>
      <c r="D14" s="102">
        <f>'[1] 1.Zyra e Kryetarit '!E14+'[1]Zyra e Kuvendit'!E14+'[1]2.Administrata'!E14+'[1]Zyra per barazi Gjinore'!D14+'[1]3.Buxhet e Financa'!D14+'[1]Drejtoira e Sherbimeve publike'!D14+[1]zjarrefiksat!E14+'[1]Zyra komunale per komunitet dhe'!D14+'[1]Drjetoria per Bujqesi'!D14+'[1]Drejtoria e Inspektoratit'!D14+'[1]6.Kadaster gjeodezi'!D14+'[1]Drejtoria per Urbanizem'!D14+'[1]7.Drejtoria per kultur rini dhe'!D14+'[1]Përkrahja e Rinisë-'!D14+'[1]Sporti dhe Rekreacioni'!D14+[1]DKA!D14+[1]DKSH!D14+[1]Q.P.S!D14</f>
        <v>13821.36</v>
      </c>
      <c r="E14" s="102">
        <f>'[1] 1.Zyra e Kryetarit '!F14+'[1]Zyra e Kuvendit'!F14+'[1]2.Administrata'!F14+'[1]Zyra per barazi Gjinore'!E14+'[1]3.Buxhet e Financa'!E15+'[1]Drejtoira e Sherbimeve publike'!E15+[1]zjarrefiksat!F14+'[1]Zyra komunale per komunitet dhe'!E14+'[1]Drjetoria per Bujqesi'!E14+'[1]Drejtoria e Inspektoratit'!E14+'[1]6.Kadaster gjeodezi'!E14+'[1]Drejtoria per Urbanizem'!E14+'[1]7.Drejtoria per kultur rini dhe'!E14+'[1]Përkrahja e Rinisë-'!E14+'[1]Sporti dhe Rekreacioni'!E14+[1]DKA!E14+[1]DKSH!E14+[1]Q.P.S!E14</f>
        <v>0</v>
      </c>
      <c r="F14" s="102">
        <f>'[1] 1.Zyra e Kryetarit '!G14+'[1]Zyra e Kuvendit'!G14+'[1]2.Administrata'!G14+'[1]Zyra per barazi Gjinore'!F14+'[1]3.Buxhet e Financa'!F14+'[1]Drejtoira e Sherbimeve publike'!F14+[1]zjarrefiksat!G14+'[1]Zyra komunale per komunitet dhe'!F14+'[1]Drjetoria per Bujqesi'!F14+'[1]Drejtoria e Inspektoratit'!F14+'[1]6.Kadaster gjeodezi'!F14+'[1]Drejtoria per Urbanizem'!F14+'[1]7.Drejtoria per kultur rini dhe'!F14+'[1]Përkrahja e Rinisë-'!F14+'[1]Sporti dhe Rekreacioni'!F14+[1]DKA!F14+[1]DKSH!F14+[1]Q.P.S!F14</f>
        <v>1319.16</v>
      </c>
      <c r="G14" s="102">
        <f>'[1] 1.Zyra e Kryetarit '!H14+'[1]Zyra e Kuvendit'!H14+'[1]2.Administrata'!H14+'[1]Zyra per barazi Gjinore'!G14+'[1]3.Buxhet e Financa'!G15+'[1]Drejtoira e Sherbimeve publike'!G15+[1]zjarrefiksat!H14+'[1]Zyra komunale per komunitet dhe'!G14+'[1]Drjetoria per Bujqesi'!G14+'[1]Drejtoria e Inspektoratit'!G14+'[1]6.Kadaster gjeodezi'!G14+'[1]Drejtoria per Urbanizem'!G14+'[1]7.Drejtoria per kultur rini dhe'!G14+'[1]Përkrahja e Rinisë-'!G14+'[1]Sporti dhe Rekreacioni'!G14+[1]DKA!G14+[1]DKSH!G14+[1]Q.P.S!G14</f>
        <v>0</v>
      </c>
      <c r="H14" s="102">
        <f>'[1] 1.Zyra e Kryetarit '!I14+'[1]Zyra e Kuvendit'!I14+'[1]2.Administrata'!I14+'[1]Zyra per barazi Gjinore'!H14+'[1]3.Buxhet e Financa'!H14+'[1]Drejtoira e Sherbimeve publike'!H14+[1]zjarrefiksat!I14+'[1]Zyra komunale per komunitet dhe'!H14+'[1]Drjetoria per Bujqesi'!H14+'[1]Drejtoria e Inspektoratit'!H14+'[1]6.Kadaster gjeodezi'!H14+'[1]Drejtoria per Urbanizem'!H14+'[1]7.Drejtoria per kultur rini dhe'!H14+'[1]Përkrahja e Rinisë-'!H14+'[1]Sporti dhe Rekreacioni'!H14+[1]DKA!H14+[1]DKSH!H14+[1]Q.P.S!H14</f>
        <v>15140.52</v>
      </c>
      <c r="I14" s="103">
        <f t="shared" si="0"/>
        <v>15140.52</v>
      </c>
      <c r="J14" s="104">
        <f t="shared" si="0"/>
        <v>15140.52</v>
      </c>
      <c r="K14" s="105"/>
      <c r="L14" s="106">
        <v>15140.52</v>
      </c>
      <c r="M14" s="106">
        <v>15140.52</v>
      </c>
      <c r="N14" s="92"/>
    </row>
    <row r="15" spans="1:14" ht="20.100000000000001" customHeight="1">
      <c r="A15" s="115">
        <v>8.5</v>
      </c>
      <c r="B15" s="112" t="s">
        <v>94</v>
      </c>
      <c r="C15" s="101">
        <f>'[1] 1.Zyra e Kryetarit '!D15+'[1]Zyra e Kuvendit'!D15+'[1]2.Administrata'!D15+'[1]Zyra per barazi Gjinore'!C15+'[1]3.Buxhet e Financa'!C15+'[1]Drejtoira e Sherbimeve publike'!C15+[1]zjarrefiksat!D15+'[1]Zyra komunale per komunitet dhe'!C15+'[1]Drjetoria per Bujqesi'!C15+'[1]Drejtoria e Inspektoratit'!C15+'[1]6.Kadaster gjeodezi'!C15+'[1]Drejtoria per Urbanizem'!C15+'[1]7.Drejtoria per kultur rini dhe'!C15+'[1]Përkrahja e Rinisë-'!C15+'[1]Sporti dhe Rekreacioni'!C15+[1]DKA!C15+[1]DKSH!C15+[1]Q.P.S!C15</f>
        <v>20</v>
      </c>
      <c r="D15" s="102">
        <f>'[1] 1.Zyra e Kryetarit '!E15+'[1]Zyra e Kuvendit'!E15+'[1]2.Administrata'!E15+'[1]Zyra per barazi Gjinore'!D15+'[1]3.Buxhet e Financa'!D15+'[1]Drejtoira e Sherbimeve publike'!D15+[1]zjarrefiksat!E15+'[1]Zyra komunale per komunitet dhe'!D15+'[1]Drjetoria per Bujqesi'!D15+'[1]Drejtoria e Inspektoratit'!D15+'[1]6.Kadaster gjeodezi'!D15+'[1]Drejtoria per Urbanizem'!D15+'[1]7.Drejtoria per kultur rini dhe'!D15+'[1]Përkrahja e Rinisë-'!D15+'[1]Sporti dhe Rekreacioni'!D15+[1]DKA!D15+[1]DKSH!D15+[1]Q.P.S!D15</f>
        <v>137582.00000000003</v>
      </c>
      <c r="E15" s="102">
        <f>'[1] 1.Zyra e Kryetarit '!F15+'[1]Zyra e Kuvendit'!F15+'[1]2.Administrata'!F16+'[1]Zyra per barazi Gjinore'!E15+'[1]3.Buxhet e Financa'!E16+'[1]Drejtoira e Sherbimeve publike'!E16+[1]zjarrefiksat!F15+'[1]Zyra komunale per komunitet dhe'!E15+'[1]Drjetoria per Bujqesi'!E15+'[1]Drejtoria e Inspektoratit'!E15+'[1]6.Kadaster gjeodezi'!E15+'[1]Drejtoria per Urbanizem'!E15+'[1]7.Drejtoria per kultur rini dhe'!E15+'[1]Përkrahja e Rinisë-'!E15+'[1]Sporti dhe Rekreacioni'!E15+[1]DKA!E15+[1]DKSH!E15+[1]Q.P.S!E15</f>
        <v>0</v>
      </c>
      <c r="F15" s="102">
        <f>'[1] 1.Zyra e Kryetarit '!G15+'[1]Zyra e Kuvendit'!G15+'[1]2.Administrata'!G15+'[1]Zyra per barazi Gjinore'!F15+'[1]3.Buxhet e Financa'!F15+'[1]Drejtoira e Sherbimeve publike'!F15+[1]zjarrefiksat!G15+'[1]Zyra komunale per komunitet dhe'!F15+'[1]Drjetoria per Bujqesi'!F15+'[1]Drejtoria e Inspektoratit'!F15+'[1]6.Kadaster gjeodezi'!F15+'[1]Drejtoria per Urbanizem'!F15+'[1]7.Drejtoria per kultur rini dhe'!F15+'[1]Përkrahja e Rinisë-'!F15+'[1]Sporti dhe Rekreacioni'!F15+[1]DKA!F15+[1]DKSH!F15+[1]Q.P.S!F15</f>
        <v>13550.4</v>
      </c>
      <c r="G15" s="102">
        <f>'[1] 1.Zyra e Kryetarit '!H15+'[1]Zyra e Kuvendit'!H15+'[1]2.Administrata'!H16+'[1]Zyra per barazi Gjinore'!G15+'[1]3.Buxhet e Financa'!G16+'[1]Drejtoira e Sherbimeve publike'!G16+[1]zjarrefiksat!H15+'[1]Zyra komunale per komunitet dhe'!G15+'[1]Drjetoria per Bujqesi'!G15+'[1]Drejtoria e Inspektoratit'!G15+'[1]6.Kadaster gjeodezi'!G15+'[1]Drejtoria per Urbanizem'!G15+'[1]7.Drejtoria per kultur rini dhe'!G15+'[1]Përkrahja e Rinisë-'!G15+'[1]Sporti dhe Rekreacioni'!G15+[1]DKA!G15+[1]DKSH!G15+[1]Q.P.S!G15</f>
        <v>0</v>
      </c>
      <c r="H15" s="102">
        <f>'[1] 1.Zyra e Kryetarit '!I15+'[1]Zyra e Kuvendit'!I15+'[1]2.Administrata'!I15+'[1]Zyra per barazi Gjinore'!H15+'[1]3.Buxhet e Financa'!H15+'[1]Drejtoira e Sherbimeve publike'!H15+[1]zjarrefiksat!I15+'[1]Zyra komunale per komunitet dhe'!H15+'[1]Drjetoria per Bujqesi'!H15+'[1]Drejtoria e Inspektoratit'!H15+'[1]6.Kadaster gjeodezi'!H15+'[1]Drejtoria per Urbanizem'!H15+'[1]7.Drejtoria per kultur rini dhe'!H15+'[1]Përkrahja e Rinisë-'!H15+'[1]Sporti dhe Rekreacioni'!H15+[1]DKA!H15+[1]DKSH!H15+[1]Q.P.S!H15</f>
        <v>151132.4</v>
      </c>
      <c r="I15" s="103">
        <f t="shared" si="0"/>
        <v>151132.4</v>
      </c>
      <c r="J15" s="104">
        <f t="shared" si="0"/>
        <v>151132.4</v>
      </c>
      <c r="K15" s="105"/>
      <c r="L15" s="106">
        <v>151132.4</v>
      </c>
      <c r="M15" s="106">
        <v>151132.4</v>
      </c>
      <c r="N15" s="92"/>
    </row>
    <row r="16" spans="1:14" ht="20.100000000000001" customHeight="1">
      <c r="A16" s="115">
        <v>8</v>
      </c>
      <c r="B16" s="112" t="s">
        <v>95</v>
      </c>
      <c r="C16" s="101">
        <f>'[1] 1.Zyra e Kryetarit '!D16+'[1]Zyra e Kuvendit'!D16+'[1]2.Administrata'!D16+'[1]Zyra per barazi Gjinore'!C16+'[1]3.Buxhet e Financa'!C16+'[1]Drejtoira e Sherbimeve publike'!C16+[1]zjarrefiksat!D16+'[1]Zyra komunale per komunitet dhe'!C16+'[1]Drjetoria per Bujqesi'!C16+'[1]Drejtoria e Inspektoratit'!C16+'[1]6.Kadaster gjeodezi'!C16+'[1]Drejtoria per Urbanizem'!C16+'[1]7.Drejtoria per kultur rini dhe'!C16+'[1]Përkrahja e Rinisë-'!C16+'[1]Sporti dhe Rekreacioni'!C16+[1]DKA!C16+[1]DKSH!C16+[1]Q.P.S!C16</f>
        <v>6</v>
      </c>
      <c r="D16" s="102">
        <f>'[1] 1.Zyra e Kryetarit '!E16+'[1]Zyra e Kuvendit'!E16+'[1]2.Administrata'!E16+'[1]Zyra per barazi Gjinore'!D16+'[1]3.Buxhet e Financa'!D16+'[1]Drejtoira e Sherbimeve publike'!D16+[1]zjarrefiksat!E16+'[1]Zyra komunale per komunitet dhe'!D16+'[1]Drjetoria per Bujqesi'!D16+'[1]Drejtoria e Inspektoratit'!D16+'[1]6.Kadaster gjeodezi'!D16+'[1]Drejtoria per Urbanizem'!D16+'[1]7.Drejtoria per kultur rini dhe'!D16+'[1]Përkrahja e Rinisë-'!D16+'[1]Sporti dhe Rekreacioni'!D16+[1]DKA!D16+[1]DKSH!D16+[1]Q.P.S!D16</f>
        <v>39874.04</v>
      </c>
      <c r="E16" s="102">
        <f>'[1] 1.Zyra e Kryetarit '!F16+'[1]Zyra e Kuvendit'!F16+'[1]2.Administrata'!F17+'[1]Zyra per barazi Gjinore'!E16+'[1]3.Buxhet e Financa'!E17+'[1]Drejtoira e Sherbimeve publike'!E17+[1]zjarrefiksat!F16+'[1]Zyra komunale per komunitet dhe'!E16+'[1]Drjetoria per Bujqesi'!E16+'[1]Drejtoria e Inspektoratit'!E16+'[1]6.Kadaster gjeodezi'!E16+'[1]Drejtoria per Urbanizem'!E16+'[1]7.Drejtoria per kultur rini dhe'!E16+'[1]Përkrahja e Rinisë-'!E16+'[1]Sporti dhe Rekreacioni'!E16+[1]DKA!E16+[1]DKSH!E16+[1]Q.P.S!E16</f>
        <v>0</v>
      </c>
      <c r="F16" s="102">
        <f>'[1] 1.Zyra e Kryetarit '!G16+'[1]Zyra e Kuvendit'!G16+'[1]2.Administrata'!G16+'[1]Zyra per barazi Gjinore'!F16+'[1]3.Buxhet e Financa'!F16+'[1]Drejtoira e Sherbimeve publike'!F16+[1]zjarrefiksat!G16+'[1]Zyra komunale per komunitet dhe'!F16+'[1]Drjetoria per Bujqesi'!F16+'[1]Drejtoria e Inspektoratit'!F16+'[1]6.Kadaster gjeodezi'!F16+'[1]Drejtoria per Urbanizem'!F16+'[1]7.Drejtoria per kultur rini dhe'!F16+'[1]Përkrahja e Rinisë-'!F16+'[1]Sporti dhe Rekreacioni'!F16+[1]DKA!F16+[1]DKSH!F16+[1]Q.P.S!F16</f>
        <v>4516.74</v>
      </c>
      <c r="G16" s="102">
        <f>'[1] 1.Zyra e Kryetarit '!H16+'[1]Zyra e Kuvendit'!H16+'[1]2.Administrata'!H17+'[1]Zyra per barazi Gjinore'!G16+'[1]3.Buxhet e Financa'!G17+'[1]Drejtoira e Sherbimeve publike'!G17+[1]zjarrefiksat!H16+'[1]Zyra komunale per komunitet dhe'!G16+'[1]Drjetoria per Bujqesi'!G16+'[1]Drejtoria e Inspektoratit'!G16+'[1]6.Kadaster gjeodezi'!G16+'[1]Drejtoria per Urbanizem'!G16+'[1]7.Drejtoria per kultur rini dhe'!G16+'[1]Përkrahja e Rinisë-'!G16+'[1]Sporti dhe Rekreacioni'!G16+[1]DKA!G16+[1]DKSH!G16+[1]Q.P.S!G16</f>
        <v>0</v>
      </c>
      <c r="H16" s="102">
        <f>'[1] 1.Zyra e Kryetarit '!I16+'[1]Zyra e Kuvendit'!I16+'[1]2.Administrata'!I16+'[1]Zyra per barazi Gjinore'!H16+'[1]3.Buxhet e Financa'!H16+'[1]Drejtoira e Sherbimeve publike'!H16+[1]zjarrefiksat!I16+'[1]Zyra komunale per komunitet dhe'!H16+'[1]Drjetoria per Bujqesi'!H16+'[1]Drejtoria e Inspektoratit'!H16+'[1]6.Kadaster gjeodezi'!H16+'[1]Drejtoria per Urbanizem'!H16+'[1]7.Drejtoria per kultur rini dhe'!H16+'[1]Përkrahja e Rinisë-'!H16+'[1]Sporti dhe Rekreacioni'!H16+[1]DKA!H16+[1]DKSH!H16+[1]Q.P.S!H16</f>
        <v>44390.78</v>
      </c>
      <c r="I16" s="103">
        <f t="shared" si="0"/>
        <v>44390.78</v>
      </c>
      <c r="J16" s="104">
        <f t="shared" si="0"/>
        <v>44390.78</v>
      </c>
      <c r="K16" s="105"/>
      <c r="L16" s="106">
        <v>44390.78</v>
      </c>
      <c r="M16" s="106">
        <v>44390.78</v>
      </c>
      <c r="N16" s="92"/>
    </row>
    <row r="17" spans="1:14" ht="20.100000000000001" customHeight="1">
      <c r="A17" s="115">
        <v>7.5</v>
      </c>
      <c r="B17" s="112" t="s">
        <v>96</v>
      </c>
      <c r="C17" s="101">
        <f>'[1] 1.Zyra e Kryetarit '!D17+'[1]Zyra e Kuvendit'!D17+'[1]2.Administrata'!D17+'[1]Zyra per barazi Gjinore'!C17+'[1]3.Buxhet e Financa'!C17+'[1]Drejtoira e Sherbimeve publike'!C17+[1]zjarrefiksat!D17+'[1]Zyra komunale per komunitet dhe'!C17+'[1]Drjetoria per Bujqesi'!C17+'[1]Drejtoria e Inspektoratit'!C17+'[1]6.Kadaster gjeodezi'!C17+'[1]Drejtoria per Urbanizem'!C17+'[1]7.Drejtoria per kultur rini dhe'!C17+'[1]Përkrahja e Rinisë-'!C17+'[1]Sporti dhe Rekreacioni'!C17+[1]DKA!C17+[1]DKSH!C17+[1]Q.P.S!C17</f>
        <v>4</v>
      </c>
      <c r="D17" s="102">
        <f>'[1] 1.Zyra e Kryetarit '!E17+'[1]Zyra e Kuvendit'!E17+'[1]2.Administrata'!E17+'[1]Zyra per barazi Gjinore'!D17+'[1]3.Buxhet e Financa'!D17+'[1]Drejtoira e Sherbimeve publike'!D17+[1]zjarrefiksat!E17+'[1]Zyra komunale per komunitet dhe'!D17+'[1]Drjetoria per Bujqesi'!D17+'[1]Drejtoria e Inspektoratit'!D17+'[1]6.Kadaster gjeodezi'!D17+'[1]Drejtoria per Urbanizem'!D17+'[1]7.Drejtoria per kultur rini dhe'!D17+'[1]Përkrahja e Rinisë-'!D17+'[1]Sporti dhe Rekreacioni'!D17+[1]DKA!D17+[1]DKSH!D17+[1]Q.P.S!D17</f>
        <v>23635.559999999998</v>
      </c>
      <c r="E17" s="102">
        <f>'[1] 1.Zyra e Kryetarit '!F17+'[1]Zyra e Kuvendit'!F17+'[1]2.Administrata'!F18+'[1]Zyra per barazi Gjinore'!E17+'[1]3.Buxhet e Financa'!E18+'[1]Drejtoira e Sherbimeve publike'!E18+[1]zjarrefiksat!F17+'[1]Zyra komunale per komunitet dhe'!E17+'[1]Drjetoria per Bujqesi'!E17+'[1]Drejtoria e Inspektoratit'!E17+'[1]6.Kadaster gjeodezi'!E17+'[1]Drejtoria per Urbanizem'!E17+'[1]7.Drejtoria per kultur rini dhe'!E17+'[1]Përkrahja e Rinisë-'!E17+'[1]Sporti dhe Rekreacioni'!E17+[1]DKA!E17+[1]DKSH!E17+[1]Q.P.S!E17</f>
        <v>0</v>
      </c>
      <c r="F17" s="102">
        <f>'[1] 1.Zyra e Kryetarit '!G17+'[1]Zyra e Kuvendit'!G17+'[1]2.Administrata'!G17+'[1]Zyra per barazi Gjinore'!F17+'[1]3.Buxhet e Financa'!F17+'[1]Drejtoira e Sherbimeve publike'!F17+[1]zjarrefiksat!G17+'[1]Zyra komunale per komunitet dhe'!F17+'[1]Drjetoria per Bujqesi'!F17+'[1]Drejtoria e Inspektoratit'!F17+'[1]6.Kadaster gjeodezi'!F17+'[1]Drejtoria per Urbanizem'!F17+'[1]7.Drejtoria per kultur rini dhe'!F17+'[1]Përkrahja e Rinisë-'!F17+'[1]Sporti dhe Rekreacioni'!F17+[1]DKA!F17+[1]DKSH!F17+[1]Q.P.S!F17</f>
        <v>822.24</v>
      </c>
      <c r="G17" s="102">
        <f>'[1] 1.Zyra e Kryetarit '!H17+'[1]Zyra e Kuvendit'!H17+'[1]2.Administrata'!H18+'[1]Zyra per barazi Gjinore'!G17+'[1]3.Buxhet e Financa'!G18+'[1]Drejtoira e Sherbimeve publike'!G18+[1]zjarrefiksat!H17+'[1]Zyra komunale per komunitet dhe'!G17+'[1]Drjetoria per Bujqesi'!G17+'[1]Drejtoria e Inspektoratit'!G17+'[1]6.Kadaster gjeodezi'!G17+'[1]Drejtoria per Urbanizem'!G17+'[1]7.Drejtoria per kultur rini dhe'!G17+'[1]Përkrahja e Rinisë-'!G17+'[1]Sporti dhe Rekreacioni'!G17+[1]DKA!G17+[1]DKSH!G17+[1]Q.P.S!G17</f>
        <v>0</v>
      </c>
      <c r="H17" s="102">
        <f>'[1] 1.Zyra e Kryetarit '!I17+'[1]Zyra e Kuvendit'!I17+'[1]2.Administrata'!I17+'[1]Zyra per barazi Gjinore'!H17+'[1]3.Buxhet e Financa'!H17+'[1]Drejtoira e Sherbimeve publike'!H17+[1]zjarrefiksat!I17+'[1]Zyra komunale per komunitet dhe'!H17+'[1]Drjetoria per Bujqesi'!H17+'[1]Drejtoria e Inspektoratit'!H17+'[1]6.Kadaster gjeodezi'!H17+'[1]Drejtoria per Urbanizem'!H17+'[1]7.Drejtoria per kultur rini dhe'!H17+'[1]Përkrahja e Rinisë-'!H17+'[1]Sporti dhe Rekreacioni'!H17+[1]DKA!H17+[1]DKSH!H17+[1]Q.P.S!H17</f>
        <v>24457.8</v>
      </c>
      <c r="I17" s="103">
        <f>H17</f>
        <v>24457.8</v>
      </c>
      <c r="J17" s="104">
        <f>I17</f>
        <v>24457.8</v>
      </c>
      <c r="K17" s="105"/>
      <c r="L17" s="106">
        <v>24457.8</v>
      </c>
      <c r="M17" s="106">
        <v>24457.8</v>
      </c>
      <c r="N17" s="92"/>
    </row>
    <row r="18" spans="1:14" ht="20.100000000000001" customHeight="1">
      <c r="A18" s="118">
        <v>7</v>
      </c>
      <c r="B18" s="113" t="s">
        <v>97</v>
      </c>
      <c r="C18" s="101">
        <f>'[1] 1.Zyra e Kryetarit '!D18+'[1]Zyra e Kuvendit'!D18+'[1]2.Administrata'!D18+'[1]Zyra per barazi Gjinore'!C18+'[1]3.Buxhet e Financa'!C18+'[1]Drejtoira e Sherbimeve publike'!C18+[1]zjarrefiksat!D18+'[1]Zyra komunale per komunitet dhe'!C18+'[1]Drjetoria per Bujqesi'!C18+'[1]Drejtoria e Inspektoratit'!C18+'[1]6.Kadaster gjeodezi'!C18+'[1]Drejtoria per Urbanizem'!C18+'[1]7.Drejtoria per kultur rini dhe'!C18+'[1]Përkrahja e Rinisë-'!C18+'[1]Sporti dhe Rekreacioni'!C18+[1]DKA!C18+[1]DKSH!C18+[1]Q.P.S!C18</f>
        <v>7</v>
      </c>
      <c r="D18" s="102">
        <f>'[1] 1.Zyra e Kryetarit '!E18+'[1]Zyra e Kuvendit'!E18+'[1]2.Administrata'!E18+'[1]Zyra per barazi Gjinore'!D18+'[1]3.Buxhet e Financa'!D18+'[1]Drejtoira e Sherbimeve publike'!D18+[1]zjarrefiksat!E18+'[1]Zyra komunale per komunitet dhe'!D18+'[1]Drjetoria per Bujqesi'!D18+'[1]Drejtoria e Inspektoratit'!D18+'[1]6.Kadaster gjeodezi'!D18+'[1]Drejtoria per Urbanizem'!D18+'[1]7.Drejtoria per kultur rini dhe'!D18+'[1]Përkrahja e Rinisë-'!D18+'[1]Sporti dhe Rekreacioni'!D18+[1]DKA!D18+[1]DKSH!D18+[1]Q.P.S!D18</f>
        <v>48158.68</v>
      </c>
      <c r="E18" s="102">
        <f>'[1] 1.Zyra e Kryetarit '!F18+'[1]Zyra e Kuvendit'!F18+'[1]2.Administrata'!F19+'[1]Zyra per barazi Gjinore'!E18+'[1]3.Buxhet e Financa'!E19+'[1]Drejtoira e Sherbimeve publike'!E19+[1]zjarrefiksat!F18+'[1]Zyra komunale per komunitet dhe'!E18+'[1]Drjetoria per Bujqesi'!E18+'[1]Drejtoria e Inspektoratit'!E18+'[1]6.Kadaster gjeodezi'!E18+'[1]Drejtoria per Urbanizem'!E18+'[1]7.Drejtoria per kultur rini dhe'!E18+'[1]Përkrahja e Rinisë-'!E18+'[1]Sporti dhe Rekreacioni'!E18+[1]DKA!E18+[1]DKSH!E18+[1]Q.P.S!E18</f>
        <v>0</v>
      </c>
      <c r="F18" s="102">
        <f>'[1] 1.Zyra e Kryetarit '!G18+'[1]Zyra e Kuvendit'!G18+'[1]2.Administrata'!G18+'[1]Zyra per barazi Gjinore'!F18+'[1]3.Buxhet e Financa'!F18+'[1]Drejtoira e Sherbimeve publike'!F18+[1]zjarrefiksat!G18+'[1]Zyra komunale per komunitet dhe'!F18+'[1]Drjetoria per Bujqesi'!F18+'[1]Drejtoria e Inspektoratit'!F18+'[1]6.Kadaster gjeodezi'!F18+'[1]Drejtoria per Urbanizem'!F18+'[1]7.Drejtoria per kultur rini dhe'!F18+'[1]Përkrahja e Rinisë-'!F18+'[1]Sporti dhe Rekreacioni'!F18+[1]DKA!F18+[1]DKSH!F18+[1]Q.P.S!F18</f>
        <v>2840.2799999999997</v>
      </c>
      <c r="G18" s="102">
        <f>'[1] 1.Zyra e Kryetarit '!H18+'[1]Zyra e Kuvendit'!H18+'[1]2.Administrata'!H19+'[1]Zyra per barazi Gjinore'!G18+'[1]3.Buxhet e Financa'!G19+'[1]Drejtoira e Sherbimeve publike'!G19+[1]zjarrefiksat!H18+'[1]Zyra komunale per komunitet dhe'!G18+'[1]Drjetoria per Bujqesi'!G18+'[1]Drejtoria e Inspektoratit'!G18+'[1]6.Kadaster gjeodezi'!G18+'[1]Drejtoria per Urbanizem'!G18+'[1]7.Drejtoria per kultur rini dhe'!G18+'[1]Përkrahja e Rinisë-'!G18+'[1]Sporti dhe Rekreacioni'!G18+[1]DKA!G18+[1]DKSH!G18+[1]Q.P.S!G18</f>
        <v>0</v>
      </c>
      <c r="H18" s="102">
        <f>'[1] 1.Zyra e Kryetarit '!I18+'[1]Zyra e Kuvendit'!I18+'[1]2.Administrata'!I18+'[1]Zyra per barazi Gjinore'!H18+'[1]3.Buxhet e Financa'!H18+'[1]Drejtoira e Sherbimeve publike'!H18+[1]zjarrefiksat!I18+'[1]Zyra komunale per komunitet dhe'!H18+'[1]Drjetoria per Bujqesi'!H18+'[1]Drejtoria e Inspektoratit'!H18+'[1]6.Kadaster gjeodezi'!H18+'[1]Drejtoria per Urbanizem'!H18+'[1]7.Drejtoria per kultur rini dhe'!H18+'[1]Përkrahja e Rinisë-'!H18+'[1]Sporti dhe Rekreacioni'!H18+[1]DKA!H18+[1]DKSH!H18+[1]Q.P.S!H18</f>
        <v>50998.96</v>
      </c>
      <c r="I18" s="103">
        <f>H18</f>
        <v>50998.96</v>
      </c>
      <c r="J18" s="104">
        <f>I18</f>
        <v>50998.96</v>
      </c>
      <c r="K18" s="105"/>
      <c r="L18" s="106">
        <v>50998.96</v>
      </c>
      <c r="M18" s="106">
        <v>50998.96</v>
      </c>
      <c r="N18" s="92"/>
    </row>
    <row r="19" spans="1:14" ht="20.100000000000001" customHeight="1">
      <c r="A19" s="115">
        <v>6.5</v>
      </c>
      <c r="B19" s="119" t="s">
        <v>98</v>
      </c>
      <c r="C19" s="101">
        <f>'[1] 1.Zyra e Kryetarit '!D19+'[1]Zyra e Kuvendit'!D19+'[1]2.Administrata'!D19+'[1]Zyra per barazi Gjinore'!C19+'[1]3.Buxhet e Financa'!C19+'[1]Drejtoira e Sherbimeve publike'!C19+[1]zjarrefiksat!D19+'[1]Zyra komunale per komunitet dhe'!C19+'[1]Drjetoria per Bujqesi'!C19+'[1]Drejtoria e Inspektoratit'!C19+'[1]6.Kadaster gjeodezi'!C19+'[1]Drejtoria per Urbanizem'!C19+'[1]7.Drejtoria per kultur rini dhe'!C19+'[1]Përkrahja e Rinisë-'!C19+'[1]Sporti dhe Rekreacioni'!C19+[1]DKA!C19+[1]DKSH!C19+[1]Q.P.S!C19</f>
        <v>12</v>
      </c>
      <c r="D19" s="102">
        <f>'[1] 1.Zyra e Kryetarit '!E19+'[1]Zyra e Kuvendit'!E19+'[1]2.Administrata'!E19+'[1]Zyra per barazi Gjinore'!D19+'[1]3.Buxhet e Financa'!D19+'[1]Drejtoira e Sherbimeve publike'!D19+[1]zjarrefiksat!E19+'[1]Zyra komunale per komunitet dhe'!D19+'[1]Drjetoria per Bujqesi'!D19+'[1]Drejtoria e Inspektoratit'!D19+'[1]6.Kadaster gjeodezi'!D19+'[1]Drejtoria per Urbanizem'!D19+'[1]7.Drejtoria per kultur rini dhe'!D19+'[1]Përkrahja e Rinisë-'!D19+'[1]Sporti dhe Rekreacioni'!D19+[1]DKA!D19+[1]DKSH!D19+[1]Q.P.S!D19</f>
        <v>74998.51999999999</v>
      </c>
      <c r="E19" s="102">
        <f>'[1] 1.Zyra e Kryetarit '!F19+'[1]Zyra e Kuvendit'!F19+'[1]2.Administrata'!F20+'[1]Zyra per barazi Gjinore'!E19+'[1]3.Buxhet e Financa'!E20+'[1]Drejtoira e Sherbimeve publike'!E20+[1]zjarrefiksat!F19+'[1]Zyra komunale per komunitet dhe'!E19+'[1]Drjetoria per Bujqesi'!E19+'[1]Drejtoria e Inspektoratit'!E19+'[1]6.Kadaster gjeodezi'!E19+'[1]Drejtoria per Urbanizem'!E19+'[1]7.Drejtoria per kultur rini dhe'!E19+'[1]Përkrahja e Rinisë-'!E19+'[1]Sporti dhe Rekreacioni'!E19+[1]DKA!E19+[1]DKSH!E19+[1]Q.P.S!E19</f>
        <v>0</v>
      </c>
      <c r="F19" s="102">
        <f>'[1] 1.Zyra e Kryetarit '!G19+'[1]Zyra e Kuvendit'!G19+'[1]2.Administrata'!G19+'[1]Zyra per barazi Gjinore'!F19+'[1]3.Buxhet e Financa'!F19+'[1]Drejtoira e Sherbimeve publike'!F19+[1]zjarrefiksat!G19+'[1]Zyra komunale per komunitet dhe'!F19+'[1]Drjetoria per Bujqesi'!F19+'[1]Drejtoria e Inspektoratit'!F19+'[1]6.Kadaster gjeodezi'!F19+'[1]Drejtoria per Urbanizem'!F19+'[1]7.Drejtoria per kultur rini dhe'!F19+'[1]Përkrahja e Rinisë-'!F19+'[1]Sporti dhe Rekreacioni'!F19+[1]DKA!F19+[1]DKSH!F19+[1]Q.P.S!F19</f>
        <v>3968.52</v>
      </c>
      <c r="G19" s="102">
        <f>'[1] 1.Zyra e Kryetarit '!H19+'[1]Zyra e Kuvendit'!H19+'[1]2.Administrata'!H20+'[1]Zyra per barazi Gjinore'!G19+'[1]3.Buxhet e Financa'!G20+'[1]Drejtoira e Sherbimeve publike'!G20+[1]zjarrefiksat!H19+'[1]Zyra komunale per komunitet dhe'!G19+'[1]Drjetoria per Bujqesi'!G19+'[1]Drejtoria e Inspektoratit'!G19+'[1]6.Kadaster gjeodezi'!G19+'[1]Drejtoria per Urbanizem'!G19+'[1]7.Drejtoria per kultur rini dhe'!G19+'[1]Përkrahja e Rinisë-'!G19+'[1]Sporti dhe Rekreacioni'!G19+[1]DKA!G19+[1]DKSH!G19+[1]Q.P.S!G19</f>
        <v>0</v>
      </c>
      <c r="H19" s="102">
        <f>'[1] 1.Zyra e Kryetarit '!I19+'[1]Zyra e Kuvendit'!I19+'[1]2.Administrata'!I19+'[1]Zyra per barazi Gjinore'!H19+'[1]3.Buxhet e Financa'!H19+'[1]Drejtoira e Sherbimeve publike'!H19+[1]zjarrefiksat!I19+'[1]Zyra komunale per komunitet dhe'!H19+'[1]Drjetoria per Bujqesi'!H19+'[1]Drejtoria e Inspektoratit'!H19+'[1]6.Kadaster gjeodezi'!H19+'[1]Drejtoria per Urbanizem'!H19+'[1]7.Drejtoria per kultur rini dhe'!H19+'[1]Përkrahja e Rinisë-'!H19+'[1]Sporti dhe Rekreacioni'!H19+[1]DKA!H19+[1]DKSH!H19+[1]Q.P.S!H19</f>
        <v>78967.039999999994</v>
      </c>
      <c r="I19" s="103">
        <f t="shared" si="0"/>
        <v>78967.039999999994</v>
      </c>
      <c r="J19" s="104">
        <f t="shared" si="0"/>
        <v>78967.039999999994</v>
      </c>
      <c r="K19" s="120"/>
      <c r="L19" s="106">
        <v>78967.039999999994</v>
      </c>
      <c r="M19" s="106">
        <v>78967.039999999994</v>
      </c>
      <c r="N19" s="92"/>
    </row>
    <row r="20" spans="1:14" ht="20.100000000000001" customHeight="1">
      <c r="A20" s="115">
        <v>6</v>
      </c>
      <c r="B20" s="121" t="s">
        <v>100</v>
      </c>
      <c r="C20" s="101">
        <f>'[1] 1.Zyra e Kryetarit '!D20+'[1]Zyra e Kuvendit'!D20+'[1]2.Administrata'!D20+'[1]Zyra per barazi Gjinore'!C20+'[1]3.Buxhet e Financa'!C20+'[1]Drejtoira e Sherbimeve publike'!C20+[1]zjarrefiksat!D20+'[1]Zyra komunale per komunitet dhe'!C20+'[1]Drjetoria per Bujqesi'!C20+'[1]Drejtoria e Inspektoratit'!C20+'[1]6.Kadaster gjeodezi'!C20+'[1]Drejtoria per Urbanizem'!C20+'[1]7.Drejtoria per kultur rini dhe'!C20+'[1]Përkrahja e Rinisë-'!C20+'[1]Sporti dhe Rekreacioni'!C20+[1]DKA!C20+[1]DKSH!C20+[1]Q.P.S!C20</f>
        <v>77</v>
      </c>
      <c r="D20" s="102">
        <f>'[1] 1.Zyra e Kryetarit '!E20+'[1]Zyra e Kuvendit'!E20+'[1]2.Administrata'!E20+'[1]Zyra per barazi Gjinore'!D20+'[1]3.Buxhet e Financa'!D20+'[1]Drejtoira e Sherbimeve publike'!D20+[1]zjarrefiksat!E20+'[1]Zyra komunale per komunitet dhe'!D20+'[1]Drjetoria per Bujqesi'!D20+'[1]Drejtoria e Inspektoratit'!D20+'[1]6.Kadaster gjeodezi'!D20+'[1]Drejtoria per Urbanizem'!D20+'[1]7.Drejtoria per kultur rini dhe'!D20+'[1]Përkrahja e Rinisë-'!D20+'[1]Sporti dhe Rekreacioni'!D20+[1]DKA!D20+[1]DKSH!D20+[1]Q.P.S!D20</f>
        <v>433263.86999999994</v>
      </c>
      <c r="E20" s="102">
        <f>'[1] 1.Zyra e Kryetarit '!F20+'[1]Zyra e Kuvendit'!F20+'[1]2.Administrata'!F21+'[1]Zyra per barazi Gjinore'!E20+'[1]3.Buxhet e Financa'!E21+'[1]Drejtoira e Sherbimeve publike'!E21+[1]zjarrefiksat!F20+'[1]Zyra komunale per komunitet dhe'!E20+'[1]Drjetoria per Bujqesi'!E20+'[1]Drejtoria e Inspektoratit'!E20+'[1]6.Kadaster gjeodezi'!E20+'[1]Drejtoria per Urbanizem'!E20+'[1]7.Drejtoria per kultur rini dhe'!E20+'[1]Përkrahja e Rinisë-'!E20+'[1]Sporti dhe Rekreacioni'!E20+[1]DKA!E20+[1]DKSH!E20+[1]Q.P.S!E20</f>
        <v>0</v>
      </c>
      <c r="F20" s="102">
        <f>'[1] 1.Zyra e Kryetarit '!G20+'[1]Zyra e Kuvendit'!G20+'[1]2.Administrata'!G20+'[1]Zyra per barazi Gjinore'!F20+'[1]3.Buxhet e Financa'!F20+'[1]Drejtoira e Sherbimeve publike'!F20+[1]zjarrefiksat!G20+'[1]Zyra komunale per komunitet dhe'!F20+'[1]Drjetoria per Bujqesi'!F20+'[1]Drejtoria e Inspektoratit'!F20+'[1]6.Kadaster gjeodezi'!F20+'[1]Drejtoria per Urbanizem'!F20+'[1]7.Drejtoria per kultur rini dhe'!F20+'[1]Përkrahja e Rinisë-'!F20+'[1]Sporti dhe Rekreacioni'!F20+[1]DKA!F20+[1]DKSH!F20+[1]Q.P.S!F20</f>
        <v>37844.279999999984</v>
      </c>
      <c r="G20" s="102">
        <f>'[1] 1.Zyra e Kryetarit '!H20+'[1]Zyra e Kuvendit'!H20+'[1]2.Administrata'!H21+'[1]Zyra per barazi Gjinore'!G20+'[1]3.Buxhet e Financa'!G21+'[1]Drejtoira e Sherbimeve publike'!G21+[1]zjarrefiksat!H20+'[1]Zyra komunale per komunitet dhe'!G20+'[1]Drjetoria per Bujqesi'!G20+'[1]Drejtoria e Inspektoratit'!G20+'[1]6.Kadaster gjeodezi'!G20+'[1]Drejtoria per Urbanizem'!G20+'[1]7.Drejtoria per kultur rini dhe'!G20+'[1]Përkrahja e Rinisë-'!G20+'[1]Sporti dhe Rekreacioni'!G20+[1]DKA!G20+[1]DKSH!G20+[1]Q.P.S!G20</f>
        <v>0</v>
      </c>
      <c r="H20" s="102">
        <f>'[1] 1.Zyra e Kryetarit '!I20+'[1]Zyra e Kuvendit'!I20+'[1]2.Administrata'!I20+'[1]Zyra per barazi Gjinore'!H20+'[1]3.Buxhet e Financa'!H20+'[1]Drejtoira e Sherbimeve publike'!H20+[1]zjarrefiksat!I20+'[1]Zyra komunale per komunitet dhe'!H20+'[1]Drjetoria per Bujqesi'!H20+'[1]Drejtoria e Inspektoratit'!H20+'[1]6.Kadaster gjeodezi'!H20+'[1]Drejtoria per Urbanizem'!H20+'[1]7.Drejtoria per kultur rini dhe'!H20+'[1]Përkrahja e Rinisë-'!H20+'[1]Sporti dhe Rekreacioni'!H20+[1]DKA!H20+[1]DKSH!H20+[1]Q.P.S!H20</f>
        <v>471108.14999999991</v>
      </c>
      <c r="I20" s="103">
        <f t="shared" si="0"/>
        <v>471108.14999999991</v>
      </c>
      <c r="J20" s="122">
        <f t="shared" si="0"/>
        <v>471108.14999999991</v>
      </c>
      <c r="K20" s="120"/>
      <c r="L20" s="106">
        <v>471108.14999999991</v>
      </c>
      <c r="M20" s="106">
        <v>471108.14999999991</v>
      </c>
      <c r="N20" s="92"/>
    </row>
    <row r="21" spans="1:14" ht="20.100000000000001" customHeight="1">
      <c r="A21" s="115">
        <v>5</v>
      </c>
      <c r="B21" s="121" t="s">
        <v>101</v>
      </c>
      <c r="C21" s="101">
        <f>'[1] 1.Zyra e Kryetarit '!D21+'[1]Zyra e Kuvendit'!D21+'[1]2.Administrata'!D21+'[1]Zyra per barazi Gjinore'!C21+'[1]3.Buxhet e Financa'!C21+'[1]Drejtoira e Sherbimeve publike'!C21+[1]zjarrefiksat!D21+'[1]Zyra komunale per komunitet dhe'!C21+'[1]Drjetoria per Bujqesi'!C21+'[1]Drejtoria e Inspektoratit'!C21+'[1]6.Kadaster gjeodezi'!C21+'[1]Drejtoria per Urbanizem'!C21+'[1]7.Drejtoria per kultur rini dhe'!C21+'[1]Përkrahja e Rinisë-'!C21+'[1]Sporti dhe Rekreacioni'!C21+[1]DKA!C21+[1]DKSH!C21+[1]Q.P.S!C21</f>
        <v>2</v>
      </c>
      <c r="D21" s="102">
        <f>'[1] 1.Zyra e Kryetarit '!E21+'[1]Zyra e Kuvendit'!E21+'[1]2.Administrata'!E21+'[1]Zyra per barazi Gjinore'!D21+'[1]3.Buxhet e Financa'!D21+'[1]Drejtoira e Sherbimeve publike'!D21+[1]zjarrefiksat!E21+'[1]Zyra komunale per komunitet dhe'!D21+'[1]Drjetoria per Bujqesi'!D21+'[1]Drejtoria e Inspektoratit'!D21+'[1]6.Kadaster gjeodezi'!D21+'[1]Drejtoria per Urbanizem'!D21+'[1]7.Drejtoria per kultur rini dhe'!D21+'[1]Përkrahja e Rinisë-'!D21+'[1]Sporti dhe Rekreacioni'!D21+[1]DKA!D21+[1]DKSH!D21+[1]Q.P.S!D21</f>
        <v>8734.32</v>
      </c>
      <c r="E21" s="102">
        <f>'[1] 1.Zyra e Kryetarit '!F21+'[1]Zyra e Kuvendit'!F21+'[1]2.Administrata'!F22+'[1]Zyra per barazi Gjinore'!E21+'[1]3.Buxhet e Financa'!E22+'[1]Drejtoira e Sherbimeve publike'!E22+[1]zjarrefiksat!F21+'[1]Zyra komunale per komunitet dhe'!E21+'[1]Drjetoria per Bujqesi'!E21+'[1]Drejtoria e Inspektoratit'!E21+'[1]6.Kadaster gjeodezi'!E21+'[1]Drejtoria per Urbanizem'!E21+'[1]7.Drejtoria per kultur rini dhe'!E21+'[1]Përkrahja e Rinisë-'!E21+'[1]Sporti dhe Rekreacioni'!E21+[1]DKA!E21+[1]DKSH!E21+[1]Q.P.S!E21</f>
        <v>0</v>
      </c>
      <c r="F21" s="102">
        <f>'[1] 1.Zyra e Kryetarit '!G21+'[1]Zyra e Kuvendit'!G21+'[1]2.Administrata'!G21+'[1]Zyra per barazi Gjinore'!F21+'[1]3.Buxhet e Financa'!F21+'[1]Drejtoira e Sherbimeve publike'!F21+[1]zjarrefiksat!G21+'[1]Zyra komunale per komunitet dhe'!F21+'[1]Drjetoria per Bujqesi'!F21+'[1]Drejtoria e Inspektoratit'!F21+'[1]6.Kadaster gjeodezi'!F21+'[1]Drejtoria per Urbanizem'!F21+'[1]7.Drejtoria per kultur rini dhe'!F21+'[1]Përkrahja e Rinisë-'!F21+'[1]Sporti dhe Rekreacioni'!F21+[1]DKA!F21+[1]DKSH!F21+[1]Q.P.S!F21</f>
        <v>1178.04</v>
      </c>
      <c r="G21" s="102">
        <f>'[1] 1.Zyra e Kryetarit '!H21+'[1]Zyra e Kuvendit'!H21+'[1]2.Administrata'!H22+'[1]Zyra per barazi Gjinore'!G21+'[1]3.Buxhet e Financa'!G22+'[1]Drejtoira e Sherbimeve publike'!G22+[1]zjarrefiksat!H21+'[1]Zyra komunale per komunitet dhe'!G21+'[1]Drjetoria per Bujqesi'!G21+'[1]Drejtoria e Inspektoratit'!G21+'[1]6.Kadaster gjeodezi'!G21+'[1]Drejtoria per Urbanizem'!G21+'[1]7.Drejtoria per kultur rini dhe'!G21+'[1]Përkrahja e Rinisë-'!G21+'[1]Sporti dhe Rekreacioni'!G21+[1]DKA!G21+[1]DKSH!G21+[1]Q.P.S!G21</f>
        <v>0</v>
      </c>
      <c r="H21" s="102">
        <f>'[1] 1.Zyra e Kryetarit '!I21+'[1]Zyra e Kuvendit'!I21+'[1]2.Administrata'!I21+'[1]Zyra per barazi Gjinore'!H21+'[1]3.Buxhet e Financa'!H21+'[1]Drejtoira e Sherbimeve publike'!H21+[1]zjarrefiksat!I21+'[1]Zyra komunale per komunitet dhe'!H21+'[1]Drjetoria per Bujqesi'!H21+'[1]Drejtoria e Inspektoratit'!H21+'[1]6.Kadaster gjeodezi'!H21+'[1]Drejtoria per Urbanizem'!H21+'[1]7.Drejtoria per kultur rini dhe'!H21+'[1]Përkrahja e Rinisë-'!H21+'[1]Sporti dhe Rekreacioni'!H21+[1]DKA!H21+[1]DKSH!H21+[1]Q.P.S!H21</f>
        <v>9912.36</v>
      </c>
      <c r="I21" s="103">
        <f t="shared" si="0"/>
        <v>9912.36</v>
      </c>
      <c r="J21" s="122">
        <f t="shared" si="0"/>
        <v>9912.36</v>
      </c>
      <c r="K21" s="120"/>
      <c r="L21" s="106">
        <v>9912.36</v>
      </c>
      <c r="M21" s="106">
        <v>9912.36</v>
      </c>
      <c r="N21" s="92"/>
    </row>
    <row r="22" spans="1:14" ht="20.100000000000001" customHeight="1">
      <c r="A22" s="123"/>
      <c r="B22" s="124" t="s">
        <v>102</v>
      </c>
      <c r="C22" s="101">
        <f>'[1] 1.Zyra e Kryetarit '!D22+'[1]Zyra e Kuvendit'!D22+'[1]2.Administrata'!D22+'[1]Zyra per barazi Gjinore'!C22+'[1]3.Buxhet e Financa'!C22+'[1]Drejtoira e Sherbimeve publike'!C22+[1]zjarrefiksat!D22+'[1]Zyra komunale per komunitet dhe'!C22+'[1]Drjetoria per Bujqesi'!C22+'[1]Drejtoria e Inspektoratit'!C22+'[1]6.Kadaster gjeodezi'!C22+'[1]Drejtoria per Urbanizem'!C22+'[1]7.Drejtoria per kultur rini dhe'!C22+'[1]Përkrahja e Rinisë-'!C22+'[1]Sporti dhe Rekreacioni'!C22+[1]DKA!C22+[1]DKSH!C22+[1]Q.P.S!C22</f>
        <v>7</v>
      </c>
      <c r="D22" s="102">
        <f>'[1] 1.Zyra e Kryetarit '!E22+'[1]Zyra e Kuvendit'!E22+'[1]2.Administrata'!E22+'[1]Zyra per barazi Gjinore'!D22+'[1]3.Buxhet e Financa'!D22+'[1]Drejtoira e Sherbimeve publike'!D22+[1]zjarrefiksat!E22+'[1]Zyra komunale per komunitet dhe'!D22+'[1]Drjetoria per Bujqesi'!D22+'[1]Drejtoria e Inspektoratit'!D22+'[1]6.Kadaster gjeodezi'!D22+'[1]Drejtoria per Urbanizem'!D22+'[1]7.Drejtoria per kultur rini dhe'!D22+'[1]Përkrahja e Rinisë-'!D22+'[1]Sporti dhe Rekreacioni'!D22+[1]DKA!D22+[1]DKSH!D22+[1]Q.P.S!D22</f>
        <v>44324.12</v>
      </c>
      <c r="E22" s="102">
        <f>'[1] 1.Zyra e Kryetarit '!F22+'[1]Zyra e Kuvendit'!F22+'[1]2.Administrata'!F23+'[1]Zyra per barazi Gjinore'!E22+'[1]3.Buxhet e Financa'!E23+'[1]Drejtoira e Sherbimeve publike'!E23+[1]zjarrefiksat!F22+'[1]Zyra komunale per komunitet dhe'!E22+'[1]Drjetoria per Bujqesi'!E22+'[1]Drejtoria e Inspektoratit'!E22+'[1]6.Kadaster gjeodezi'!E22+'[1]Drejtoria per Urbanizem'!E22+'[1]7.Drejtoria per kultur rini dhe'!E22+'[1]Përkrahja e Rinisë-'!E22+'[1]Sporti dhe Rekreacioni'!E22+[1]DKA!E22+[1]DKSH!E22+[1]Q.P.S!E22</f>
        <v>0</v>
      </c>
      <c r="F22" s="102">
        <f>'[1] 1.Zyra e Kryetarit '!G22+'[1]Zyra e Kuvendit'!G22+'[1]2.Administrata'!G22+'[1]Zyra per barazi Gjinore'!F22+'[1]3.Buxhet e Financa'!F22+'[1]Drejtoira e Sherbimeve publike'!F22+[1]zjarrefiksat!G22+'[1]Zyra komunale per komunitet dhe'!F22+'[1]Drjetoria per Bujqesi'!F22+'[1]Drejtoria e Inspektoratit'!F22+'[1]6.Kadaster gjeodezi'!F22+'[1]Drejtoria per Urbanizem'!F22+'[1]7.Drejtoria per kultur rini dhe'!F22+'[1]Përkrahja e Rinisë-'!F22+'[1]Sporti dhe Rekreacioni'!F22+[1]DKA!F22+[1]DKSH!F22+[1]Q.P.S!F22</f>
        <v>3517.8</v>
      </c>
      <c r="G22" s="102">
        <f>'[1] 1.Zyra e Kryetarit '!H22+'[1]Zyra e Kuvendit'!H22+'[1]2.Administrata'!H23+'[1]Zyra per barazi Gjinore'!G22+'[1]3.Buxhet e Financa'!G23+'[1]Drejtoira e Sherbimeve publike'!G23+[1]zjarrefiksat!H22+'[1]Zyra komunale per komunitet dhe'!G22+'[1]Drjetoria per Bujqesi'!G22+'[1]Drejtoria e Inspektoratit'!G22+'[1]6.Kadaster gjeodezi'!G22+'[1]Drejtoria per Urbanizem'!G22+'[1]7.Drejtoria per kultur rini dhe'!G22+'[1]Përkrahja e Rinisë-'!G22+'[1]Sporti dhe Rekreacioni'!G22+[1]DKA!G22+[1]DKSH!G22+[1]Q.P.S!G22</f>
        <v>0</v>
      </c>
      <c r="H22" s="102">
        <f>'[1] 1.Zyra e Kryetarit '!I22+'[1]Zyra e Kuvendit'!I22+'[1]2.Administrata'!I22+'[1]Zyra per barazi Gjinore'!H22+'[1]3.Buxhet e Financa'!H22+'[1]Drejtoira e Sherbimeve publike'!H22+[1]zjarrefiksat!I22+'[1]Zyra komunale per komunitet dhe'!H22+'[1]Drjetoria per Bujqesi'!H22+'[1]Drejtoria e Inspektoratit'!H22+'[1]6.Kadaster gjeodezi'!H22+'[1]Drejtoria per Urbanizem'!H22+'[1]7.Drejtoria per kultur rini dhe'!H22+'[1]Përkrahja e Rinisë-'!H22+'[1]Sporti dhe Rekreacioni'!H22+[1]DKA!H22+[1]DKSH!H22+[1]Q.P.S!H22</f>
        <v>47841.919999999998</v>
      </c>
      <c r="I22" s="103">
        <f t="shared" si="0"/>
        <v>47841.919999999998</v>
      </c>
      <c r="J22" s="122">
        <f t="shared" si="0"/>
        <v>47841.919999999998</v>
      </c>
      <c r="K22" s="120"/>
      <c r="L22" s="106">
        <v>47841.919999999998</v>
      </c>
      <c r="M22" s="106">
        <v>47841.919999999998</v>
      </c>
      <c r="N22" s="125"/>
    </row>
    <row r="23" spans="1:14" ht="20.100000000000001" customHeight="1">
      <c r="A23" s="123"/>
      <c r="B23" s="124" t="s">
        <v>103</v>
      </c>
      <c r="C23" s="101">
        <f>'[1] 1.Zyra e Kryetarit '!D23+'[1]Zyra e Kuvendit'!D23+'[1]2.Administrata'!D23+'[1]Zyra per barazi Gjinore'!C23+'[1]3.Buxhet e Financa'!C23+'[1]Drejtoira e Sherbimeve publike'!C23+[1]zjarrefiksat!D23+'[1]Zyra komunale per komunitet dhe'!C23+'[1]Drjetoria per Bujqesi'!C23+'[1]Drejtoria e Inspektoratit'!C23+'[1]6.Kadaster gjeodezi'!C23+'[1]Drejtoria per Urbanizem'!C23+'[1]7.Drejtoria per kultur rini dhe'!C23+'[1]Përkrahja e Rinisë-'!C23+'[1]Sporti dhe Rekreacioni'!C23+[1]DKA!C23+[1]DKSH!C23+[1]Q.P.S!C23</f>
        <v>5</v>
      </c>
      <c r="D23" s="102">
        <f>'[1] 1.Zyra e Kryetarit '!E23+'[1]Zyra e Kuvendit'!E23+'[1]2.Administrata'!E23+'[1]Zyra per barazi Gjinore'!D23+'[1]3.Buxhet e Financa'!D23+'[1]Drejtoira e Sherbimeve publike'!D23+[1]zjarrefiksat!E23+'[1]Zyra komunale per komunitet dhe'!D23+'[1]Drjetoria per Bujqesi'!D23+'[1]Drejtoria e Inspektoratit'!D23+'[1]6.Kadaster gjeodezi'!D23+'[1]Drejtoria per Urbanizem'!D23+'[1]7.Drejtoria per kultur rini dhe'!D23+'[1]Përkrahja e Rinisë-'!D23+'[1]Sporti dhe Rekreacioni'!D23+[1]DKA!D23+[1]DKSH!D23+[1]Q.P.S!D23</f>
        <v>30154.800000000003</v>
      </c>
      <c r="E23" s="102">
        <f>'[1] 1.Zyra e Kryetarit '!F23+'[1]Zyra e Kuvendit'!F23+'[1]2.Administrata'!F24+'[1]Zyra per barazi Gjinore'!E23+'[1]3.Buxhet e Financa'!E24+'[1]Drejtoira e Sherbimeve publike'!E24+[1]zjarrefiksat!F23+'[1]Zyra komunale per komunitet dhe'!E23+'[1]Drjetoria per Bujqesi'!E23+'[1]Drejtoria e Inspektoratit'!E23+'[1]6.Kadaster gjeodezi'!E23+'[1]Drejtoria per Urbanizem'!E23+'[1]7.Drejtoria per kultur rini dhe'!E23+'[1]Përkrahja e Rinisë-'!E23+'[1]Sporti dhe Rekreacioni'!E23+[1]DKA!E23+[1]DKSH!E23+[1]Q.P.S!E23</f>
        <v>0</v>
      </c>
      <c r="F23" s="102">
        <f>'[1] 1.Zyra e Kryetarit '!G23+'[1]Zyra e Kuvendit'!G23+'[1]2.Administrata'!G23+'[1]Zyra per barazi Gjinore'!F23+'[1]3.Buxhet e Financa'!F23+'[1]Drejtoira e Sherbimeve publike'!F23+[1]zjarrefiksat!G23+'[1]Zyra komunale per komunitet dhe'!F23+'[1]Drjetoria per Bujqesi'!F23+'[1]Drejtoria e Inspektoratit'!F23+'[1]6.Kadaster gjeodezi'!F23+'[1]Drejtoria per Urbanizem'!F23+'[1]7.Drejtoria per kultur rini dhe'!F23+'[1]Përkrahja e Rinisë-'!F23+'[1]Sporti dhe Rekreacioni'!F23+[1]DKA!F23+[1]DKSH!F23+[1]Q.P.S!F23</f>
        <v>2062.1999999999998</v>
      </c>
      <c r="G23" s="102">
        <f>'[1] 1.Zyra e Kryetarit '!H23+'[1]Zyra e Kuvendit'!H23+'[1]2.Administrata'!H24+'[1]Zyra per barazi Gjinore'!G23+'[1]3.Buxhet e Financa'!G24+'[1]Drejtoira e Sherbimeve publike'!G24+[1]zjarrefiksat!H23+'[1]Zyra komunale per komunitet dhe'!G23+'[1]Drjetoria per Bujqesi'!G23+'[1]Drejtoria e Inspektoratit'!G23+'[1]6.Kadaster gjeodezi'!G23+'[1]Drejtoria per Urbanizem'!G23+'[1]7.Drejtoria per kultur rini dhe'!G23+'[1]Përkrahja e Rinisë-'!G23+'[1]Sporti dhe Rekreacioni'!G23+[1]DKA!G23+[1]DKSH!G23+[1]Q.P.S!G23</f>
        <v>0</v>
      </c>
      <c r="H23" s="102">
        <f>'[1] 1.Zyra e Kryetarit '!I23+'[1]Zyra e Kuvendit'!I23+'[1]2.Administrata'!I23+'[1]Zyra per barazi Gjinore'!H23+'[1]3.Buxhet e Financa'!H23+'[1]Drejtoira e Sherbimeve publike'!H23+[1]zjarrefiksat!I23+'[1]Zyra komunale per komunitet dhe'!H23+'[1]Drjetoria per Bujqesi'!H23+'[1]Drejtoria e Inspektoratit'!H23+'[1]6.Kadaster gjeodezi'!H23+'[1]Drejtoria per Urbanizem'!H23+'[1]7.Drejtoria per kultur rini dhe'!H23+'[1]Përkrahja e Rinisë-'!H23+'[1]Sporti dhe Rekreacioni'!H23+[1]DKA!H23+[1]DKSH!H23+[1]Q.P.S!H23</f>
        <v>32217.000000000004</v>
      </c>
      <c r="I23" s="103">
        <f t="shared" si="0"/>
        <v>32217.000000000004</v>
      </c>
      <c r="J23" s="122">
        <f t="shared" si="0"/>
        <v>32217.000000000004</v>
      </c>
      <c r="K23" s="126"/>
      <c r="L23" s="106">
        <v>32217.000000000004</v>
      </c>
      <c r="M23" s="106">
        <v>32217.000000000004</v>
      </c>
      <c r="N23" s="125"/>
    </row>
    <row r="24" spans="1:14" ht="20.100000000000001" customHeight="1">
      <c r="A24" s="127"/>
      <c r="B24" s="124" t="s">
        <v>104</v>
      </c>
      <c r="C24" s="101">
        <f>'[1] 1.Zyra e Kryetarit '!D24+'[1]Zyra e Kuvendit'!D24+'[1]2.Administrata'!D24+'[1]Zyra per barazi Gjinore'!C24+'[1]3.Buxhet e Financa'!C24+'[1]Drejtoira e Sherbimeve publike'!C24+[1]zjarrefiksat!D24+'[1]Zyra komunale per komunitet dhe'!C24+'[1]Drjetoria per Bujqesi'!C24+'[1]Drejtoria e Inspektoratit'!C24+'[1]6.Kadaster gjeodezi'!C24+'[1]Drejtoria per Urbanizem'!C24+'[1]7.Drejtoria per kultur rini dhe'!C24+'[1]Përkrahja e Rinisë-'!C24+'[1]Sporti dhe Rekreacioni'!C24+[1]DKA!C24+[1]DKSH!C24+[1]Q.P.S!C24</f>
        <v>12</v>
      </c>
      <c r="D24" s="102">
        <f>'[1] 1.Zyra e Kryetarit '!E24+'[1]Zyra e Kuvendit'!E24+'[1]2.Administrata'!E24+'[1]Zyra per barazi Gjinore'!D24+'[1]3.Buxhet e Financa'!D24+'[1]Drejtoira e Sherbimeve publike'!D24+[1]zjarrefiksat!E24+'[1]Zyra komunale per komunitet dhe'!D24+'[1]Drjetoria per Bujqesi'!D24+'[1]Drejtoria e Inspektoratit'!D24+'[1]6.Kadaster gjeodezi'!D24+'[1]Drejtoria per Urbanizem'!D24+'[1]7.Drejtoria per kultur rini dhe'!D24+'[1]Përkrahja e Rinisë-'!D24+'[1]Sporti dhe Rekreacioni'!D24+[1]DKA!D24+[1]DKSH!D24+[1]Q.P.S!D24</f>
        <v>91500</v>
      </c>
      <c r="E24" s="102">
        <f>'[1] 1.Zyra e Kryetarit '!F24+'[1]Zyra e Kuvendit'!F24+'[1]2.Administrata'!F25+'[1]Zyra per barazi Gjinore'!E24+'[1]3.Buxhet e Financa'!E25+'[1]Drejtoira e Sherbimeve publike'!E25+[1]zjarrefiksat!F24+'[1]Zyra komunale per komunitet dhe'!E24+'[1]Drjetoria per Bujqesi'!E24+'[1]Drejtoria e Inspektoratit'!E24+'[1]6.Kadaster gjeodezi'!E24+'[1]Drejtoria per Urbanizem'!E24+'[1]7.Drejtoria per kultur rini dhe'!E24+'[1]Përkrahja e Rinisë-'!E24+'[1]Sporti dhe Rekreacioni'!E24+[1]DKA!E24+[1]DKSH!E24+[1]Q.P.S!E24</f>
        <v>0</v>
      </c>
      <c r="F24" s="102">
        <f>'[1] 1.Zyra e Kryetarit '!G24+'[1]Zyra e Kuvendit'!G24+'[1]2.Administrata'!G24+'[1]Zyra per barazi Gjinore'!F24+'[1]3.Buxhet e Financa'!F24+'[1]Drejtoira e Sherbimeve publike'!F24+[1]zjarrefiksat!G24+'[1]Zyra komunale per komunitet dhe'!F24+'[1]Drjetoria per Bujqesi'!F24+'[1]Drejtoria e Inspektoratit'!F24+'[1]6.Kadaster gjeodezi'!F24+'[1]Drejtoria per Urbanizem'!F24+'[1]7.Drejtoria per kultur rini dhe'!F24+'[1]Përkrahja e Rinisë-'!F24+'[1]Sporti dhe Rekreacioni'!F24+[1]DKA!F24+[1]DKSH!F24+[1]Q.P.S!F24</f>
        <v>5981.64</v>
      </c>
      <c r="G24" s="102">
        <f>'[1] 1.Zyra e Kryetarit '!H24+'[1]Zyra e Kuvendit'!H24+'[1]2.Administrata'!H25+'[1]Zyra per barazi Gjinore'!G24+'[1]3.Buxhet e Financa'!G25+'[1]Drejtoira e Sherbimeve publike'!G25+[1]zjarrefiksat!H24+'[1]Zyra komunale per komunitet dhe'!G24+'[1]Drjetoria per Bujqesi'!G24+'[1]Drejtoria e Inspektoratit'!G24+'[1]6.Kadaster gjeodezi'!G24+'[1]Drejtoria per Urbanizem'!G24+'[1]7.Drejtoria per kultur rini dhe'!G24+'[1]Përkrahja e Rinisë-'!G24+'[1]Sporti dhe Rekreacioni'!G24+[1]DKA!G24+[1]DKSH!G24+[1]Q.P.S!G24</f>
        <v>0</v>
      </c>
      <c r="H24" s="102">
        <f>'[1] 1.Zyra e Kryetarit '!I24+'[1]Zyra e Kuvendit'!I24+'[1]2.Administrata'!I24+'[1]Zyra per barazi Gjinore'!H24+'[1]3.Buxhet e Financa'!H24+'[1]Drejtoira e Sherbimeve publike'!H24+[1]zjarrefiksat!I24+'[1]Zyra komunale per komunitet dhe'!H24+'[1]Drjetoria per Bujqesi'!H24+'[1]Drejtoria e Inspektoratit'!H24+'[1]6.Kadaster gjeodezi'!H24+'[1]Drejtoria per Urbanizem'!H24+'[1]7.Drejtoria per kultur rini dhe'!H24+'[1]Përkrahja e Rinisë-'!H24+'[1]Sporti dhe Rekreacioni'!H24+[1]DKA!H24+[1]DKSH!H24+[1]Q.P.S!H24</f>
        <v>97481.64</v>
      </c>
      <c r="I24" s="103">
        <f t="shared" si="0"/>
        <v>97481.64</v>
      </c>
      <c r="J24" s="122">
        <f t="shared" si="0"/>
        <v>97481.64</v>
      </c>
      <c r="K24" s="126"/>
      <c r="L24" s="106">
        <v>97481.64</v>
      </c>
      <c r="M24" s="106">
        <v>97481.64</v>
      </c>
      <c r="N24" s="125"/>
    </row>
    <row r="25" spans="1:14" ht="20.100000000000001" customHeight="1">
      <c r="A25" s="123"/>
      <c r="B25" s="124"/>
      <c r="C25" s="101"/>
      <c r="D25" s="102">
        <f>'[1] 1.Zyra e Kryetarit '!E25+'[1]Zyra e Kuvendit'!E25+'[1]2.Administrata'!E25+'[1]Zyra per barazi Gjinore'!D25+'[1]3.Buxhet e Financa'!D25+'[1]Drejtoira e Sherbimeve publike'!D25+[1]zjarrefiksat!E25+'[1]Zyra komunale per komunitet dhe'!D25+'[1]Drjetoria per Bujqesi'!D25+'[1]Drejtoria e Inspektoratit'!D25+'[1]6.Kadaster gjeodezi'!D25+'[1]Drejtoria per Urbanizem'!D25+'[1]7.Drejtoria per kultur rini dhe'!D25+'[1]Përkrahja e Rinisë-'!D25+'[1]Sporti dhe Rekreacioni'!D25+[1]DKA!D25+[1]DKSH!D25+[1]Q.P.S!D25</f>
        <v>0</v>
      </c>
      <c r="E25" s="102"/>
      <c r="F25" s="102">
        <f>'[1] 1.Zyra e Kryetarit '!G25+'[1]Zyra e Kuvendit'!G25+'[1]2.Administrata'!G25+'[1]Zyra per barazi Gjinore'!F25+'[1]3.Buxhet e Financa'!F25+'[1]Drejtoira e Sherbimeve publike'!F25+[1]zjarrefiksat!G25+'[1]Zyra komunale per komunitet dhe'!F25+'[1]Drjetoria per Bujqesi'!F25+'[1]Drejtoria e Inspektoratit'!F25+'[1]6.Kadaster gjeodezi'!F25+'[1]Drejtoria per Urbanizem'!F25+'[1]7.Drejtoria per kultur rini dhe'!F25+'[1]Përkrahja e Rinisë-'!F25+'[1]Sporti dhe Rekreacioni'!F25+[1]DKA!F25+[1]DKSH!F25+[1]Q.P.S!F25</f>
        <v>0</v>
      </c>
      <c r="G25" s="102"/>
      <c r="H25" s="102">
        <f>'[1] 1.Zyra e Kryetarit '!I25+'[1]Zyra e Kuvendit'!I25+'[1]2.Administrata'!I25+'[1]Zyra per barazi Gjinore'!H25+'[1]3.Buxhet e Financa'!H25+'[1]Drejtoira e Sherbimeve publike'!H25+[1]zjarrefiksat!I25+'[1]Zyra komunale per komunitet dhe'!H25+'[1]Drjetoria per Bujqesi'!H25+'[1]Drejtoria e Inspektoratit'!H25+'[1]6.Kadaster gjeodezi'!H25+'[1]Drejtoria per Urbanizem'!H25+'[1]7.Drejtoria per kultur rini dhe'!H25+'[1]Përkrahja e Rinisë-'!H25+'[1]Sporti dhe Rekreacioni'!H25+[1]DKA!H25+[1]DKSH!H25+[1]Q.P.S!H25</f>
        <v>0</v>
      </c>
      <c r="I25" s="103"/>
      <c r="J25" s="122"/>
      <c r="K25" s="126"/>
      <c r="L25" s="106">
        <v>0</v>
      </c>
      <c r="M25" s="128">
        <v>0</v>
      </c>
      <c r="N25" s="125"/>
    </row>
    <row r="26" spans="1:14" ht="18" customHeight="1" thickBot="1">
      <c r="A26" s="123"/>
      <c r="B26" s="129" t="s">
        <v>105</v>
      </c>
      <c r="C26" s="130">
        <f>'[1] 1.Zyra e Kryetarit '!D26+'[1]2.Administrata'!D27+'[1]Zyra per barazi Gjinore'!C26+'[1]3.Buxhet e Financa'!C27+'[1]Drejtoira e Sherbimeve publike'!C27+[1]zjarrefiksat!D26+'[1]Zyra komunale per komunitet dhe'!C26+'[1]Drjetoria per Bujqesi'!C26+'[1]Drejtoria e Inspektoratit'!C26+'[1]6.Kadaster gjeodezi'!C26+'[1]Drejtoria per Urbanizem'!C26+'[1]7.Drejtoria per kultur rini dhe'!C26+'[1]Përkrahja e Rinisë-'!C26+'[1]Sporti dhe Rekreacioni'!C26+[1]DKA!C26+[1]DKSH!C26+[1]Q.P.S!C26</f>
        <v>173</v>
      </c>
      <c r="D26" s="131"/>
      <c r="E26" s="132"/>
      <c r="F26" s="132"/>
      <c r="G26" s="133"/>
      <c r="H26" s="102">
        <f>'[1] 1.Zyra e Kryetarit '!I26+'[1]Zyra e Kuvendit'!I26+'[1]2.Administrata'!I26+'[1]Zyra per barazi Gjinore'!H26+'[1]3.Buxhet e Financa'!H26+'[1]Drejtoira e Sherbimeve publike'!H26+[1]zjarrefiksat!I26+'[1]Zyra komunale per komunitet dhe'!H26+'[1]Drjetoria per Bujqesi'!H26+'[1]Drejtoria e Inspektoratit'!H26+'[1]6.Kadaster gjeodezi'!H26+'[1]Drejtoria per Urbanizem'!H26+'[1]7.Drejtoria per kultur rini dhe'!H26+'[1]Përkrahja e Rinisë-'!H26+'[1]Sporti dhe Rekreacioni'!H26+[1]DKA!H26+[1]DKSH!H26+[1]Q.P.S!H26</f>
        <v>0</v>
      </c>
      <c r="I26" s="134">
        <f t="shared" si="0"/>
        <v>0</v>
      </c>
      <c r="J26" s="135">
        <f t="shared" si="0"/>
        <v>0</v>
      </c>
      <c r="K26" s="136"/>
      <c r="L26" s="137">
        <v>0</v>
      </c>
      <c r="M26" s="138">
        <v>0</v>
      </c>
      <c r="N26" s="125"/>
    </row>
    <row r="27" spans="1:14" ht="6" hidden="1" customHeight="1">
      <c r="A27" s="139"/>
      <c r="B27" s="140"/>
      <c r="C27" s="130"/>
      <c r="D27" s="141"/>
      <c r="E27" s="142"/>
      <c r="F27" s="142"/>
      <c r="G27" s="143"/>
      <c r="H27" s="144"/>
      <c r="I27" s="145"/>
      <c r="J27" s="146"/>
      <c r="K27" s="136"/>
      <c r="L27" s="147"/>
      <c r="M27" s="148"/>
      <c r="N27" s="125"/>
    </row>
    <row r="28" spans="1:14" ht="20.100000000000001" customHeight="1" thickBot="1">
      <c r="A28" s="139"/>
      <c r="B28" s="149" t="s">
        <v>106</v>
      </c>
      <c r="C28" s="150"/>
      <c r="D28" s="151">
        <f t="shared" ref="D28:K28" si="1">SUM(D5:D25)</f>
        <v>1240155.9900000002</v>
      </c>
      <c r="E28" s="151">
        <f t="shared" si="1"/>
        <v>0</v>
      </c>
      <c r="F28" s="151">
        <f t="shared" si="1"/>
        <v>93085.859999999971</v>
      </c>
      <c r="G28" s="151">
        <f t="shared" si="1"/>
        <v>0</v>
      </c>
      <c r="H28" s="152">
        <f t="shared" si="1"/>
        <v>1333241.8499999999</v>
      </c>
      <c r="I28" s="152">
        <f t="shared" si="1"/>
        <v>1333241.8499999999</v>
      </c>
      <c r="J28" s="152" t="e">
        <f t="shared" si="1"/>
        <v>#REF!</v>
      </c>
      <c r="K28" s="152">
        <f t="shared" si="1"/>
        <v>0</v>
      </c>
      <c r="L28" s="152">
        <v>1333241.8499999999</v>
      </c>
      <c r="M28" s="152">
        <v>1333241.8499999999</v>
      </c>
      <c r="N28" s="125"/>
    </row>
    <row r="29" spans="1:14" ht="20.100000000000001" customHeight="1" thickBot="1">
      <c r="A29" s="139"/>
      <c r="B29" s="153" t="s">
        <v>107</v>
      </c>
      <c r="C29" s="154">
        <v>1100</v>
      </c>
      <c r="D29" s="155">
        <f>D30+D31+D32</f>
        <v>1317163.7895000002</v>
      </c>
      <c r="E29" s="155">
        <f>E30+E31+E32</f>
        <v>0</v>
      </c>
      <c r="F29" s="155">
        <f>F30+F31+F32</f>
        <v>97740.152999999977</v>
      </c>
      <c r="G29" s="155">
        <f>G30+G31+G32</f>
        <v>0</v>
      </c>
      <c r="H29" s="155">
        <f>H30+H31+H32</f>
        <v>1414903.9424999999</v>
      </c>
      <c r="I29" s="145">
        <f t="shared" si="0"/>
        <v>1414903.9424999999</v>
      </c>
      <c r="J29" s="146">
        <f t="shared" si="0"/>
        <v>1414903.9424999999</v>
      </c>
      <c r="K29" s="136"/>
      <c r="L29" s="156">
        <v>1414903.9424999999</v>
      </c>
      <c r="M29" s="157">
        <v>1414903.9424999999</v>
      </c>
      <c r="N29" s="125"/>
    </row>
    <row r="30" spans="1:14" ht="20.100000000000001" customHeight="1">
      <c r="A30" s="139"/>
      <c r="B30" s="158" t="s">
        <v>108</v>
      </c>
      <c r="C30" s="159">
        <v>11110</v>
      </c>
      <c r="D30" s="160">
        <f>D28</f>
        <v>1240155.9900000002</v>
      </c>
      <c r="E30" s="160">
        <f>E28</f>
        <v>0</v>
      </c>
      <c r="F30" s="160">
        <f>F28</f>
        <v>93085.859999999971</v>
      </c>
      <c r="G30" s="160">
        <f>G28</f>
        <v>0</v>
      </c>
      <c r="H30" s="161">
        <f>H28</f>
        <v>1333241.8499999999</v>
      </c>
      <c r="I30" s="162">
        <f t="shared" si="0"/>
        <v>1333241.8499999999</v>
      </c>
      <c r="J30" s="163">
        <f t="shared" si="0"/>
        <v>1333241.8499999999</v>
      </c>
      <c r="K30" s="164"/>
      <c r="L30" s="165">
        <v>1333241.8499999999</v>
      </c>
      <c r="M30" s="166">
        <v>1333241.8499999999</v>
      </c>
      <c r="N30" s="125"/>
    </row>
    <row r="31" spans="1:14" ht="20.100000000000001" customHeight="1">
      <c r="A31" s="139"/>
      <c r="B31" s="167" t="s">
        <v>109</v>
      </c>
      <c r="C31" s="168">
        <v>11700</v>
      </c>
      <c r="D31" s="169">
        <f t="shared" ref="D31:K31" si="2">D30*5%</f>
        <v>62007.799500000016</v>
      </c>
      <c r="E31" s="169">
        <f t="shared" si="2"/>
        <v>0</v>
      </c>
      <c r="F31" s="169">
        <f t="shared" si="2"/>
        <v>4654.2929999999988</v>
      </c>
      <c r="G31" s="169">
        <f t="shared" si="2"/>
        <v>0</v>
      </c>
      <c r="H31" s="169">
        <f t="shared" si="2"/>
        <v>66662.092499999999</v>
      </c>
      <c r="I31" s="169">
        <f t="shared" si="2"/>
        <v>66662.092499999999</v>
      </c>
      <c r="J31" s="169">
        <f t="shared" si="2"/>
        <v>66662.092499999999</v>
      </c>
      <c r="K31" s="169">
        <f t="shared" si="2"/>
        <v>0</v>
      </c>
      <c r="L31" s="169">
        <v>66662.092499999999</v>
      </c>
      <c r="M31" s="169">
        <v>66662.092499999999</v>
      </c>
      <c r="N31" s="125"/>
    </row>
    <row r="32" spans="1:14" ht="20.100000000000001" customHeight="1" thickBot="1">
      <c r="A32" s="170"/>
      <c r="B32" s="171" t="s">
        <v>110</v>
      </c>
      <c r="C32" s="172">
        <v>11200</v>
      </c>
      <c r="D32" s="169">
        <f>'[1]2.Administrata'!E32+'[1]Drejtoria e Inspektoratit'!D31</f>
        <v>15000</v>
      </c>
      <c r="E32" s="169">
        <f>'[1]2.Administrata'!F32+'[1]Drejtoria e Inspektoratit'!E31</f>
        <v>0</v>
      </c>
      <c r="F32" s="169">
        <f>'[1]2.Administrata'!G32+'[1]Drejtoria e Inspektoratit'!F31</f>
        <v>0</v>
      </c>
      <c r="G32" s="169">
        <f>'[1]2.Administrata'!H32+'[1]Drejtoria e Inspektoratit'!G31</f>
        <v>0</v>
      </c>
      <c r="H32" s="169">
        <f>'[1]2.Administrata'!I32+'[1]Drejtoria e Inspektoratit'!H31</f>
        <v>15000</v>
      </c>
      <c r="I32" s="145"/>
      <c r="J32" s="173"/>
      <c r="K32" s="136"/>
      <c r="L32" s="174">
        <v>15000</v>
      </c>
      <c r="M32" s="175">
        <v>15000</v>
      </c>
      <c r="N32" s="125"/>
    </row>
    <row r="33" spans="1:14" ht="19.5" hidden="1" customHeight="1">
      <c r="A33" s="170"/>
      <c r="B33" s="176"/>
      <c r="C33" s="177"/>
      <c r="D33" s="178"/>
      <c r="E33" s="178"/>
      <c r="F33" s="178"/>
      <c r="G33" s="178"/>
      <c r="H33" s="178"/>
      <c r="I33" s="145"/>
      <c r="J33" s="173"/>
      <c r="K33" s="136"/>
      <c r="L33" s="179"/>
      <c r="M33" s="138"/>
      <c r="N33" s="125"/>
    </row>
    <row r="34" spans="1:14" ht="19.5" hidden="1" customHeight="1">
      <c r="A34" s="180"/>
      <c r="B34" s="167"/>
      <c r="C34" s="181"/>
      <c r="D34" s="182"/>
      <c r="E34" s="182"/>
      <c r="F34" s="182"/>
      <c r="G34" s="182"/>
      <c r="H34" s="183"/>
      <c r="I34" s="145"/>
      <c r="J34" s="173"/>
      <c r="K34" s="136"/>
      <c r="L34" s="179"/>
      <c r="M34" s="184"/>
      <c r="N34" s="125"/>
    </row>
    <row r="35" spans="1:14" ht="19.5" hidden="1" customHeight="1">
      <c r="A35" s="185"/>
      <c r="B35" s="171"/>
      <c r="C35" s="186"/>
      <c r="D35" s="187"/>
      <c r="E35" s="187"/>
      <c r="F35" s="187"/>
      <c r="G35" s="187"/>
      <c r="H35" s="188"/>
      <c r="I35" s="189">
        <f t="shared" si="0"/>
        <v>0</v>
      </c>
      <c r="J35" s="190">
        <f t="shared" si="0"/>
        <v>0</v>
      </c>
      <c r="K35" s="136">
        <f>H36</f>
        <v>692700.79</v>
      </c>
      <c r="L35" s="179">
        <v>225300</v>
      </c>
      <c r="M35" s="184">
        <v>225300</v>
      </c>
      <c r="N35" s="125"/>
    </row>
    <row r="36" spans="1:14" ht="20.100000000000001" customHeight="1" thickBot="1">
      <c r="A36" s="946" t="s">
        <v>111</v>
      </c>
      <c r="B36" s="947"/>
      <c r="C36" s="191" t="s">
        <v>112</v>
      </c>
      <c r="D36" s="192">
        <f>D37+D40+D45+D55+D66+D76+D83+D86+D88+D92+D103+D109+D113</f>
        <v>542200.79</v>
      </c>
      <c r="E36" s="192">
        <f t="shared" ref="E36:M36" si="3">E37+E40+E45+E55+E66+E76+E83+E86+E88+E92+E103+E109+E113</f>
        <v>0</v>
      </c>
      <c r="F36" s="192">
        <f t="shared" si="3"/>
        <v>0</v>
      </c>
      <c r="G36" s="192">
        <f t="shared" si="3"/>
        <v>150500</v>
      </c>
      <c r="H36" s="192">
        <f t="shared" si="3"/>
        <v>692700.79</v>
      </c>
      <c r="I36" s="192">
        <f t="shared" si="3"/>
        <v>533850.79</v>
      </c>
      <c r="J36" s="192">
        <f t="shared" si="3"/>
        <v>471084.79000000004</v>
      </c>
      <c r="K36" s="192" t="e">
        <f t="shared" si="3"/>
        <v>#REF!</v>
      </c>
      <c r="L36" s="192">
        <f t="shared" si="3"/>
        <v>692700.79</v>
      </c>
      <c r="M36" s="192">
        <f t="shared" si="3"/>
        <v>692700.79</v>
      </c>
      <c r="N36" s="125"/>
    </row>
    <row r="37" spans="1:14" ht="20.100000000000001" customHeight="1">
      <c r="A37" s="193"/>
      <c r="B37" s="194" t="s">
        <v>113</v>
      </c>
      <c r="C37" s="195">
        <v>13100</v>
      </c>
      <c r="D37" s="196">
        <f>D38+D39</f>
        <v>13300</v>
      </c>
      <c r="E37" s="196">
        <f>'[1] 1.Zyra e Kryetarit '!F36:F183+'[1]Zyra e Kuvendit'!F36:F183+'[1]2.Administrata'!F37:F184+'[1]Zyra per barazi Gjinore'!E36:E183+'[1]3.Buxhet e Financa'!E37:E184+'[1]Drejtoira e Sherbimeve publike'!E37:E184+[1]zjarrefiksat!F36:F183+'[1]Zyra komunale per komunitet dhe'!E36:E183+'[1]Drjetoria per Bujqesi'!E36:E183+'[1]Drejtoria e Inspektoratit'!E36:E183+'[1]6.Kadaster gjeodezi'!E36:E183+'[1]Drejtoria per Urbanizem'!E36:E183+'[1]7.Drejtoria per kultur rini dhe'!E36:E183+'[1]Përkrahja e Rinisë-'!E36:E183+'[1]Sporti dhe Rekreacioni'!E36:E183+[1]DKA!E36:E184+[1]DKSH!E36:E183+[1]Q.P.S!E36:E183</f>
        <v>0</v>
      </c>
      <c r="F37" s="196">
        <f>'[1] 1.Zyra e Kryetarit '!G36:G183+'[1]Zyra e Kuvendit'!G36:G183+'[1]2.Administrata'!G37:G184+'[1]Zyra per barazi Gjinore'!F36:F183+'[1]3.Buxhet e Financa'!F37:F184+'[1]Drejtoira e Sherbimeve publike'!F37:F184+[1]zjarrefiksat!G36:G183+'[1]Zyra komunale per komunitet dhe'!F36:F183+'[1]Drjetoria per Bujqesi'!F36:F183+'[1]Drejtoria e Inspektoratit'!F36:F183+'[1]6.Kadaster gjeodezi'!F36:F183+'[1]Drejtoria per Urbanizem'!F36:F183+'[1]7.Drejtoria per kultur rini dhe'!F36:F183+'[1]Përkrahja e Rinisë-'!F36:F183+'[1]Sporti dhe Rekreacioni'!F36:F183+[1]DKA!F36:F184+[1]DKSH!F36:F183+[1]Q.P.S!F36:F183</f>
        <v>0</v>
      </c>
      <c r="G37" s="196">
        <f>G38+G39</f>
        <v>0</v>
      </c>
      <c r="H37" s="197">
        <f>D37+E37+F37+G37</f>
        <v>13300</v>
      </c>
      <c r="I37" s="197">
        <f>E37+F37+G37+H37</f>
        <v>13300</v>
      </c>
      <c r="J37" s="197">
        <f>F37+G37+H37+I37</f>
        <v>26600</v>
      </c>
      <c r="K37" s="197">
        <f>G37+H37+I37+J37</f>
        <v>53200</v>
      </c>
      <c r="L37" s="197">
        <v>13300</v>
      </c>
      <c r="M37" s="197">
        <v>13300</v>
      </c>
      <c r="N37" s="125"/>
    </row>
    <row r="38" spans="1:14" ht="20.100000000000001" customHeight="1">
      <c r="A38" s="198"/>
      <c r="B38" s="199" t="s">
        <v>114</v>
      </c>
      <c r="C38" s="200">
        <v>13130</v>
      </c>
      <c r="D38" s="201">
        <f>'[1] 1.Zyra e Kryetarit '!E37+'[1]Zyra e Kuvendit'!E37+'[1]2.Administrata'!E38+'[1]Zyra per barazi Gjinore'!D37+'[1]3.Buxhet e Financa'!D38+'[1]Drejtoira e Sherbimeve publike'!D38+[1]zjarrefiksat!E37+'[1]Zyra komunale per komunitet dhe'!D37+'[1]Drjetoria per Bujqesi'!D37+'[1]Drejtoria e Inspektoratit'!D37+'[1]6.Kadaster gjeodezi'!D37+'[1]Drejtoria per Urbanizem'!D37+'[1]7.Drejtoria per kultur rini dhe'!D37+'[1]Përkrahja e Rinisë-'!D37+'[1]Sporti dhe Rekreacioni'!D37+[1]DKA!D37+[1]DKSH!D37+[1]Q.P.S!D37</f>
        <v>7450</v>
      </c>
      <c r="E38" s="201">
        <f>'[1] 1.Zyra e Kryetarit '!F37:F184+'[1]Zyra e Kuvendit'!F37:F184+'[1]2.Administrata'!F38:F185+'[1]Zyra per barazi Gjinore'!E37:E184+'[1]3.Buxhet e Financa'!E38:E185+'[1]Drejtoira e Sherbimeve publike'!E38:E185+[1]zjarrefiksat!F37:F184+'[1]Zyra komunale per komunitet dhe'!E37:E184+'[1]Drjetoria per Bujqesi'!E37:E184+'[1]Drejtoria e Inspektoratit'!E37:E184+'[1]6.Kadaster gjeodezi'!E37:E184+'[1]Drejtoria per Urbanizem'!E37:E184+'[1]7.Drejtoria per kultur rini dhe'!E37:E184+'[1]Përkrahja e Rinisë-'!E37:E184+'[1]Sporti dhe Rekreacioni'!E37:E184+[1]DKA!E37:E185+[1]DKSH!E37:E184+[1]Q.P.S!E37:E184</f>
        <v>0</v>
      </c>
      <c r="F38" s="201">
        <f>'[1] 1.Zyra e Kryetarit '!G37:G184+'[1]Zyra e Kuvendit'!G37:G184+'[1]2.Administrata'!G38:G185+'[1]Zyra per barazi Gjinore'!F37:F184+'[1]3.Buxhet e Financa'!F38:F185+'[1]Drejtoira e Sherbimeve publike'!F38:F185+[1]zjarrefiksat!G37:G184+'[1]Zyra komunale per komunitet dhe'!F37:F184+'[1]Drjetoria per Bujqesi'!F37:F184+'[1]Drejtoria e Inspektoratit'!F37:F184+'[1]6.Kadaster gjeodezi'!F37:F184+'[1]Drejtoria per Urbanizem'!F37:F184+'[1]7.Drejtoria per kultur rini dhe'!F37:F184+'[1]Përkrahja e Rinisë-'!F37:F184+'[1]Sporti dhe Rekreacioni'!F37:F184+[1]DKA!F37:F185+[1]DKSH!F37:F184+[1]Q.P.S!F37:F184</f>
        <v>0</v>
      </c>
      <c r="G38" s="201">
        <f>'[1] 1.Zyra e Kryetarit '!H37+'[1]Zyra e Kuvendit'!H37+'[1]2.Administrata'!H38+'[1]Zyra per barazi Gjinore'!G37+'[1]3.Buxhet e Financa'!G38+'[1]Drejtoira e Sherbimeve publike'!G38+[1]zjarrefiksat!H37+'[1]Zyra komunale per komunitet dhe'!G37+'[1]Drjetoria per Bujqesi'!G37+'[1]Drejtoria e Inspektoratit'!G37+'[1]6.Kadaster gjeodezi'!G37+'[1]Drejtoria per Urbanizem'!G37+'[1]7.Drejtoria per kultur rini dhe'!G37+'[1]Përkrahja e Rinisë-'!G37+'[1]Sporti dhe Rekreacioni'!G37+[1]DKA!G37+[1]DKSH!G37+[1]Q.P.S!G37</f>
        <v>0</v>
      </c>
      <c r="H38" s="202">
        <f>D38+E38+F38+G38</f>
        <v>7450</v>
      </c>
      <c r="I38" s="189">
        <f t="shared" si="0"/>
        <v>7450</v>
      </c>
      <c r="J38" s="190">
        <f t="shared" si="0"/>
        <v>7450</v>
      </c>
      <c r="K38" s="203" t="e">
        <f>#REF!</f>
        <v>#REF!</v>
      </c>
      <c r="L38" s="204">
        <v>7450</v>
      </c>
      <c r="M38" s="202">
        <v>7450</v>
      </c>
      <c r="N38" s="125"/>
    </row>
    <row r="39" spans="1:14" ht="20.100000000000001" customHeight="1">
      <c r="A39" s="205"/>
      <c r="B39" s="206" t="s">
        <v>115</v>
      </c>
      <c r="C39" s="207">
        <v>13140</v>
      </c>
      <c r="D39" s="201">
        <f>'[1] 1.Zyra e Kryetarit '!E38+'[1]Zyra e Kuvendit'!E38+'[1]2.Administrata'!E39+'[1]Zyra per barazi Gjinore'!D38+'[1]3.Buxhet e Financa'!D39+'[1]Drejtoira e Sherbimeve publike'!D39+[1]zjarrefiksat!E38+'[1]Zyra komunale per komunitet dhe'!D38+'[1]Drjetoria per Bujqesi'!D38+'[1]Drejtoria e Inspektoratit'!D38+'[1]6.Kadaster gjeodezi'!D38+'[1]Drejtoria per Urbanizem'!D38+'[1]7.Drejtoria per kultur rini dhe'!D38+'[1]Përkrahja e Rinisë-'!D38+'[1]Sporti dhe Rekreacioni'!D38+[1]DKA!D38+[1]DKSH!D38+[1]Q.P.S!D38</f>
        <v>5850</v>
      </c>
      <c r="E39" s="201">
        <f>'[1] 1.Zyra e Kryetarit '!F38:F185+'[1]Zyra e Kuvendit'!F38:F185+'[1]2.Administrata'!F39:F186+'[1]Zyra per barazi Gjinore'!E38:E185+'[1]3.Buxhet e Financa'!E39:E186+'[1]Drejtoira e Sherbimeve publike'!E39:E186+[1]zjarrefiksat!F38:F185+'[1]Zyra komunale per komunitet dhe'!E38:E185+'[1]Drjetoria per Bujqesi'!E38:E185+'[1]Drejtoria e Inspektoratit'!E38:E185+'[1]6.Kadaster gjeodezi'!E38:E185+'[1]Drejtoria per Urbanizem'!E38:E185+'[1]7.Drejtoria per kultur rini dhe'!E38:E185+'[1]Përkrahja e Rinisë-'!E38:E185+'[1]Sporti dhe Rekreacioni'!E38:E185+[1]DKA!E38:E186+[1]DKSH!E38:E185+[1]Q.P.S!E38:E185</f>
        <v>0</v>
      </c>
      <c r="F39" s="201">
        <f>'[1] 1.Zyra e Kryetarit '!G38:G185+'[1]Zyra e Kuvendit'!G38:G185+'[1]2.Administrata'!G39:G186+'[1]Zyra per barazi Gjinore'!F38:F185+'[1]3.Buxhet e Financa'!F39:F186+'[1]Drejtoira e Sherbimeve publike'!F39:F186+[1]zjarrefiksat!G38:G185+'[1]Zyra komunale per komunitet dhe'!F38:F185+'[1]Drjetoria per Bujqesi'!F38:F185+'[1]Drejtoria e Inspektoratit'!F38:F185+'[1]6.Kadaster gjeodezi'!F38:F185+'[1]Drejtoria per Urbanizem'!F38:F185+'[1]7.Drejtoria per kultur rini dhe'!F38:F185+'[1]Përkrahja e Rinisë-'!F38:F185+'[1]Sporti dhe Rekreacioni'!F38:F185+[1]DKA!F38:F186+[1]DKSH!F38:F185+[1]Q.P.S!F38:F185</f>
        <v>0</v>
      </c>
      <c r="G39" s="201">
        <f>'[1] 1.Zyra e Kryetarit '!H38+'[1]Zyra e Kuvendit'!H38+'[1]2.Administrata'!H39+'[1]Zyra per barazi Gjinore'!G38+'[1]3.Buxhet e Financa'!G39+'[1]Drejtoira e Sherbimeve publike'!G39+[1]zjarrefiksat!H38+'[1]Zyra komunale per komunitet dhe'!G38+'[1]Drjetoria per Bujqesi'!G38+'[1]Drejtoria e Inspektoratit'!G38+'[1]6.Kadaster gjeodezi'!G38+'[1]Drejtoria per Urbanizem'!G38+'[1]7.Drejtoria per kultur rini dhe'!G38+'[1]Përkrahja e Rinisë-'!G38+'[1]Sporti dhe Rekreacioni'!G38+[1]DKA!G38+[1]DKSH!G38+[1]Q.P.S!G38</f>
        <v>0</v>
      </c>
      <c r="H39" s="202">
        <f>D39+E39+F39+G39</f>
        <v>5850</v>
      </c>
      <c r="I39" s="189"/>
      <c r="J39" s="190"/>
      <c r="K39" s="203"/>
      <c r="L39" s="201">
        <v>5850</v>
      </c>
      <c r="M39" s="202">
        <v>5850</v>
      </c>
      <c r="N39" s="125"/>
    </row>
    <row r="40" spans="1:14" ht="20.100000000000001" customHeight="1">
      <c r="A40" s="208"/>
      <c r="B40" s="209" t="s">
        <v>116</v>
      </c>
      <c r="C40" s="210" t="s">
        <v>117</v>
      </c>
      <c r="D40" s="211">
        <f>D41+D42+D43</f>
        <v>16299.99</v>
      </c>
      <c r="E40" s="211">
        <f>E41+E42+E43</f>
        <v>0</v>
      </c>
      <c r="F40" s="211">
        <f>F41+F42+F43</f>
        <v>0</v>
      </c>
      <c r="G40" s="211">
        <f>G41+G42+G43</f>
        <v>14600</v>
      </c>
      <c r="H40" s="211">
        <f>H41+H42+H43</f>
        <v>30899.989999999998</v>
      </c>
      <c r="I40" s="145">
        <f t="shared" si="0"/>
        <v>30899.989999999998</v>
      </c>
      <c r="J40" s="173">
        <f t="shared" si="0"/>
        <v>30899.989999999998</v>
      </c>
      <c r="K40" s="212" t="e">
        <f>SUM(K41:K44)</f>
        <v>#REF!</v>
      </c>
      <c r="L40" s="211">
        <v>30899.989999999998</v>
      </c>
      <c r="M40" s="211">
        <v>30899.989999999998</v>
      </c>
      <c r="N40" s="125"/>
    </row>
    <row r="41" spans="1:14" ht="20.100000000000001" customHeight="1">
      <c r="A41" s="198"/>
      <c r="B41" s="213" t="s">
        <v>118</v>
      </c>
      <c r="C41" s="200">
        <v>13310</v>
      </c>
      <c r="D41" s="201">
        <f>'[1] 1.Zyra e Kryetarit '!E40+'[1]Zyra e Kuvendit'!E40+'[1]2.Administrata'!E41+'[1]Zyra per barazi Gjinore'!D40+'[1]3.Buxhet e Financa'!D41+'[1]Drejtoira e Sherbimeve publike'!D41+[1]zjarrefiksat!E40+'[1]Zyra komunale per komunitet dhe'!D40+'[1]Drjetoria per Bujqesi'!D40+'[1]Drejtoria e Inspektoratit'!D40+'[1]6.Kadaster gjeodezi'!D40+'[1]Drejtoria per Urbanizem'!D40+'[1]7.Drejtoria per kultur rini dhe'!D40+'[1]Përkrahja e Rinisë-'!D40+'[1]Sporti dhe Rekreacioni'!D40+[1]DKA!D40+[1]DKSH!D40+[1]Q.P.S!D40</f>
        <v>3900</v>
      </c>
      <c r="E41" s="201">
        <f>'[1] 1.Zyra e Kryetarit '!F40:F187+'[1]Zyra e Kuvendit'!F40:F187+'[1]2.Administrata'!F41:F188+'[1]Zyra per barazi Gjinore'!E40:E187+'[1]3.Buxhet e Financa'!E41:E188+'[1]Drejtoira e Sherbimeve publike'!E41:E188+[1]zjarrefiksat!F40:F187+'[1]Zyra komunale per komunitet dhe'!E40:E187+'[1]Drjetoria per Bujqesi'!E40:E187+'[1]Drejtoria e Inspektoratit'!E40:E187+'[1]6.Kadaster gjeodezi'!E40:E187+'[1]Drejtoria per Urbanizem'!E40:E187+'[1]7.Drejtoria per kultur rini dhe'!E40:E187+'[1]Përkrahja e Rinisë-'!E40:E187+'[1]Sporti dhe Rekreacioni'!E40:E187+[1]DKA!E40:E188+[1]DKSH!E40:E187+[1]Q.P.S!E40:E187</f>
        <v>0</v>
      </c>
      <c r="F41" s="201">
        <f>'[1] 1.Zyra e Kryetarit '!G40:G187+'[1]Zyra e Kuvendit'!G40:G187+'[1]2.Administrata'!G41:G188+'[1]Zyra per barazi Gjinore'!F40:F187+'[1]3.Buxhet e Financa'!F41:F188+'[1]Drejtoira e Sherbimeve publike'!F41:F188+[1]zjarrefiksat!G40:G187+'[1]Zyra komunale per komunitet dhe'!F40:F187+'[1]Drjetoria per Bujqesi'!F40:F187+'[1]Drejtoria e Inspektoratit'!F40:F187+'[1]6.Kadaster gjeodezi'!F40:F187+'[1]Drejtoria per Urbanizem'!F40:F187+'[1]7.Drejtoria per kultur rini dhe'!F40:F187+'[1]Përkrahja e Rinisë-'!F40:F187+'[1]Sporti dhe Rekreacioni'!F40:F187+[1]DKA!F40:F188+[1]DKSH!F40:F187+[1]Q.P.S!F40:F187</f>
        <v>0</v>
      </c>
      <c r="G41" s="201">
        <f>'[1] 1.Zyra e Kryetarit '!H40+'[1]Zyra e Kuvendit'!H40+'[1]2.Administrata'!H41+'[1]Zyra per barazi Gjinore'!G40+'[1]3.Buxhet e Financa'!G41+'[1]Drejtoira e Sherbimeve publike'!G41+[1]zjarrefiksat!H40+'[1]Zyra komunale per komunitet dhe'!G40+'[1]Drjetoria per Bujqesi'!G40+'[1]Drejtoria e Inspektoratit'!G40+'[1]6.Kadaster gjeodezi'!G40+'[1]Drejtoria per Urbanizem'!G40+'[1]7.Drejtoria per kultur rini dhe'!G40+'[1]Përkrahja e Rinisë-'!G40+'[1]Sporti dhe Rekreacioni'!G40+[1]DKA!G40+[1]DKSH!G40+[1]Q.P.S!G40</f>
        <v>4000</v>
      </c>
      <c r="H41" s="202">
        <f t="shared" ref="H41:H54" si="4">D41+E41+F41+G41</f>
        <v>7900</v>
      </c>
      <c r="I41" s="189">
        <f t="shared" si="0"/>
        <v>7900</v>
      </c>
      <c r="J41" s="190">
        <f t="shared" si="0"/>
        <v>7900</v>
      </c>
      <c r="K41" s="203" t="e">
        <f>#REF!</f>
        <v>#REF!</v>
      </c>
      <c r="L41" s="201">
        <v>7900</v>
      </c>
      <c r="M41" s="202">
        <v>7900</v>
      </c>
      <c r="N41" s="125"/>
    </row>
    <row r="42" spans="1:14" ht="20.100000000000001" customHeight="1">
      <c r="A42" s="198"/>
      <c r="B42" s="213" t="s">
        <v>119</v>
      </c>
      <c r="C42" s="200">
        <v>13320</v>
      </c>
      <c r="D42" s="201">
        <f>'[1] 1.Zyra e Kryetarit '!E41+'[1]Zyra e Kuvendit'!E41+'[1]2.Administrata'!E42+'[1]Zyra per barazi Gjinore'!D41+'[1]3.Buxhet e Financa'!D42+'[1]Drejtoira e Sherbimeve publike'!D42+[1]zjarrefiksat!E41+'[1]Zyra komunale per komunitet dhe'!D41+'[1]Drjetoria per Bujqesi'!D41+'[1]Drejtoria e Inspektoratit'!D41+'[1]6.Kadaster gjeodezi'!D41+'[1]Drejtoria per Urbanizem'!D41+'[1]7.Drejtoria per kultur rini dhe'!D41+'[1]Përkrahja e Rinisë-'!D41+'[1]Sporti dhe Rekreacioni'!D41+[1]DKA!D41+[1]DKSH!D41+[1]Q.P.S!D41</f>
        <v>7800</v>
      </c>
      <c r="E42" s="201">
        <f>'[1] 1.Zyra e Kryetarit '!F41:F188+'[1]Zyra e Kuvendit'!F41:F188+'[1]2.Administrata'!F42:F189+'[1]Zyra per barazi Gjinore'!E41:E188+'[1]3.Buxhet e Financa'!E42:E189+'[1]Drejtoira e Sherbimeve publike'!E42:E189+[1]zjarrefiksat!F41:F188+'[1]Zyra komunale per komunitet dhe'!E41:E188+'[1]Drjetoria per Bujqesi'!E41:E188+'[1]Drejtoria e Inspektoratit'!E41:E188+'[1]6.Kadaster gjeodezi'!E41:E188+'[1]Drejtoria per Urbanizem'!E41:E188+'[1]7.Drejtoria per kultur rini dhe'!E41:E188+'[1]Përkrahja e Rinisë-'!E41:E188+'[1]Sporti dhe Rekreacioni'!E41:E188+[1]DKA!E41:E189+[1]DKSH!E41:E188+[1]Q.P.S!E41:E188</f>
        <v>0</v>
      </c>
      <c r="F42" s="201">
        <f>'[1] 1.Zyra e Kryetarit '!G41:G188+'[1]Zyra e Kuvendit'!G41:G188+'[1]2.Administrata'!G42:G189+'[1]Zyra per barazi Gjinore'!F41:F188+'[1]3.Buxhet e Financa'!F42:F189+'[1]Drejtoira e Sherbimeve publike'!F42:F189+[1]zjarrefiksat!G41:G188+'[1]Zyra komunale per komunitet dhe'!F41:F188+'[1]Drjetoria per Bujqesi'!F41:F188+'[1]Drejtoria e Inspektoratit'!F41:F188+'[1]6.Kadaster gjeodezi'!F41:F188+'[1]Drejtoria per Urbanizem'!F41:F188+'[1]7.Drejtoria per kultur rini dhe'!F41:F188+'[1]Përkrahja e Rinisë-'!F41:F188+'[1]Sporti dhe Rekreacioni'!F41:F188+[1]DKA!F41:F189+[1]DKSH!F41:F188+[1]Q.P.S!F41:F188</f>
        <v>0</v>
      </c>
      <c r="G42" s="201">
        <f>'[1] 1.Zyra e Kryetarit '!H41+'[1]Zyra e Kuvendit'!H41+'[1]2.Administrata'!H42+'[1]Zyra per barazi Gjinore'!G41+'[1]3.Buxhet e Financa'!G42+'[1]Drejtoira e Sherbimeve publike'!G42+[1]zjarrefiksat!H41+'[1]Zyra komunale per komunitet dhe'!G41+'[1]Drjetoria per Bujqesi'!G41+'[1]Drejtoria e Inspektoratit'!G41+'[1]6.Kadaster gjeodezi'!G41+'[1]Drejtoria per Urbanizem'!G41+'[1]7.Drejtoria per kultur rini dhe'!G41+'[1]Përkrahja e Rinisë-'!G41+'[1]Sporti dhe Rekreacioni'!G41+[1]DKA!G41+[1]DKSH!G41+[1]Q.P.S!G41</f>
        <v>6100</v>
      </c>
      <c r="H42" s="202">
        <f t="shared" si="4"/>
        <v>13900</v>
      </c>
      <c r="I42" s="189">
        <v>7000</v>
      </c>
      <c r="J42" s="190">
        <f t="shared" si="0"/>
        <v>7000</v>
      </c>
      <c r="K42" s="203" t="e">
        <f>#REF!</f>
        <v>#REF!</v>
      </c>
      <c r="L42" s="201">
        <v>13900</v>
      </c>
      <c r="M42" s="202">
        <v>13900</v>
      </c>
      <c r="N42" s="125"/>
    </row>
    <row r="43" spans="1:14" ht="20.100000000000001" customHeight="1">
      <c r="A43" s="198"/>
      <c r="B43" s="213" t="s">
        <v>120</v>
      </c>
      <c r="C43" s="200">
        <v>13330</v>
      </c>
      <c r="D43" s="201">
        <f>'[1] 1.Zyra e Kryetarit '!E42+'[1]Zyra e Kuvendit'!E42+'[1]2.Administrata'!E43+'[1]Zyra per barazi Gjinore'!D42+'[1]3.Buxhet e Financa'!D43+'[1]Drejtoira e Sherbimeve publike'!D43+[1]zjarrefiksat!E42+'[1]Zyra komunale per komunitet dhe'!D42+'[1]Drjetoria per Bujqesi'!D42+'[1]Drejtoria e Inspektoratit'!D42+'[1]6.Kadaster gjeodezi'!D42+'[1]Drejtoria per Urbanizem'!D42+'[1]7.Drejtoria per kultur rini dhe'!D42+'[1]Përkrahja e Rinisë-'!D42+'[1]Sporti dhe Rekreacioni'!D42+[1]DKA!D42+[1]DKSH!D42+[1]Q.P.S!D42</f>
        <v>4599.99</v>
      </c>
      <c r="E43" s="201">
        <f>'[1] 1.Zyra e Kryetarit '!F42:F189+'[1]Zyra e Kuvendit'!F42:F189+'[1]2.Administrata'!F43:F190+'[1]Zyra per barazi Gjinore'!E42:E189+'[1]3.Buxhet e Financa'!E43:E190+'[1]Drejtoira e Sherbimeve publike'!E43:E190+[1]zjarrefiksat!F42:F189+'[1]Zyra komunale per komunitet dhe'!E42:E189+'[1]Drjetoria per Bujqesi'!E42:E189+'[1]Drejtoria e Inspektoratit'!E42:E189+'[1]6.Kadaster gjeodezi'!E42:E189+'[1]Drejtoria per Urbanizem'!E42:E189+'[1]7.Drejtoria per kultur rini dhe'!E42:E189+'[1]Përkrahja e Rinisë-'!E42:E189+'[1]Sporti dhe Rekreacioni'!E42:E189+[1]DKA!E42:E190+[1]DKSH!E42:E189+[1]Q.P.S!E42:E189</f>
        <v>0</v>
      </c>
      <c r="F43" s="201">
        <f>'[1] 1.Zyra e Kryetarit '!G42:G189+'[1]Zyra e Kuvendit'!G42:G189+'[1]2.Administrata'!G43:G190+'[1]Zyra per barazi Gjinore'!F42:F189+'[1]3.Buxhet e Financa'!F43:F190+'[1]Drejtoira e Sherbimeve publike'!F43:F190+[1]zjarrefiksat!G42:G189+'[1]Zyra komunale per komunitet dhe'!F42:F189+'[1]Drjetoria per Bujqesi'!F42:F189+'[1]Drejtoria e Inspektoratit'!F42:F189+'[1]6.Kadaster gjeodezi'!F42:F189+'[1]Drejtoria per Urbanizem'!F42:F189+'[1]7.Drejtoria per kultur rini dhe'!F42:F189+'[1]Përkrahja e Rinisë-'!F42:F189+'[1]Sporti dhe Rekreacioni'!F42:F189+[1]DKA!F42:F190+[1]DKSH!F42:F189+[1]Q.P.S!F42:F189</f>
        <v>0</v>
      </c>
      <c r="G43" s="201">
        <f>'[1] 1.Zyra e Kryetarit '!H42+'[1]Zyra e Kuvendit'!H42+'[1]2.Administrata'!H43+'[1]Zyra per barazi Gjinore'!G42+'[1]3.Buxhet e Financa'!G43+'[1]Drejtoira e Sherbimeve publike'!G43+[1]zjarrefiksat!H42+'[1]Zyra komunale per komunitet dhe'!G42+'[1]Drjetoria per Bujqesi'!G42+'[1]Drejtoria e Inspektoratit'!G42+'[1]6.Kadaster gjeodezi'!G42+'[1]Drejtoria per Urbanizem'!G42+'[1]7.Drejtoria per kultur rini dhe'!G42+'[1]Përkrahja e Rinisë-'!G42+'[1]Sporti dhe Rekreacioni'!G42+[1]DKA!G42+[1]DKSH!G42+[1]Q.P.S!G42</f>
        <v>4500</v>
      </c>
      <c r="H43" s="202">
        <f t="shared" si="4"/>
        <v>9099.99</v>
      </c>
      <c r="I43" s="189">
        <f t="shared" si="0"/>
        <v>9099.99</v>
      </c>
      <c r="J43" s="190">
        <f t="shared" si="0"/>
        <v>9099.99</v>
      </c>
      <c r="K43" s="203" t="e">
        <f>#REF!</f>
        <v>#REF!</v>
      </c>
      <c r="L43" s="201">
        <v>9099.99</v>
      </c>
      <c r="M43" s="202">
        <v>9099.99</v>
      </c>
      <c r="N43" s="125"/>
    </row>
    <row r="44" spans="1:14" ht="20.100000000000001" customHeight="1">
      <c r="A44" s="214"/>
      <c r="B44" s="213" t="s">
        <v>121</v>
      </c>
      <c r="C44" s="215" t="s">
        <v>122</v>
      </c>
      <c r="D44" s="201">
        <f>'[1] 1.Zyra e Kryetarit '!E43+'[1]Zyra e Kuvendit'!E43+'[1]2.Administrata'!E44+'[1]Zyra per barazi Gjinore'!D43+'[1]3.Buxhet e Financa'!D44+'[1]Drejtoira e Sherbimeve publike'!D44+[1]zjarrefiksat!E43+'[1]Zyra komunale per komunitet dhe'!D43+'[1]Drjetoria per Bujqesi'!D43+'[1]Drejtoria e Inspektoratit'!D43+'[1]6.Kadaster gjeodezi'!D43+'[1]Drejtoria per Urbanizem'!D43+'[1]7.Drejtoria per kultur rini dhe'!D43+'[1]Përkrahja e Rinisë-'!D43+'[1]Sporti dhe Rekreacioni'!D43+[1]DKA!D43+[1]DKSH!D43+[1]Q.P.S!D43</f>
        <v>0</v>
      </c>
      <c r="E44" s="201">
        <f>'[1] 1.Zyra e Kryetarit '!F43:F190+'[1]Zyra e Kuvendit'!F43:F190+'[1]2.Administrata'!F44:F191+'[1]Zyra per barazi Gjinore'!E43:E190+'[1]3.Buxhet e Financa'!E44:E191+'[1]Drejtoira e Sherbimeve publike'!E44:E191+[1]zjarrefiksat!F43:F190+'[1]Zyra komunale per komunitet dhe'!E43:E190+'[1]Drjetoria per Bujqesi'!E43:E190+'[1]Drejtoria e Inspektoratit'!E43:E190+'[1]6.Kadaster gjeodezi'!E43:E190+'[1]Drejtoria per Urbanizem'!E43:E190+'[1]7.Drejtoria per kultur rini dhe'!E43:E190+'[1]Përkrahja e Rinisë-'!E43:E190+'[1]Sporti dhe Rekreacioni'!E43:E190+[1]DKA!E43:E191+[1]DKSH!E43:E190+[1]Q.P.S!E43:E190</f>
        <v>0</v>
      </c>
      <c r="F44" s="201">
        <f>'[1] 1.Zyra e Kryetarit '!G43:G190+'[1]Zyra e Kuvendit'!G43:G190+'[1]2.Administrata'!G44:G191+'[1]Zyra per barazi Gjinore'!F43:F190+'[1]3.Buxhet e Financa'!F44:F191+'[1]Drejtoira e Sherbimeve publike'!F44:F191+[1]zjarrefiksat!G43:G190+'[1]Zyra komunale per komunitet dhe'!F43:F190+'[1]Drjetoria per Bujqesi'!F43:F190+'[1]Drejtoria e Inspektoratit'!F43:F190+'[1]6.Kadaster gjeodezi'!F43:F190+'[1]Drejtoria per Urbanizem'!F43:F190+'[1]7.Drejtoria per kultur rini dhe'!F43:F190+'[1]Përkrahja e Rinisë-'!F43:F190+'[1]Sporti dhe Rekreacioni'!F43:F190+[1]DKA!F43:F191+[1]DKSH!F43:F190+[1]Q.P.S!F43:F190</f>
        <v>0</v>
      </c>
      <c r="G44" s="201">
        <f>'[1] 1.Zyra e Kryetarit '!H43+'[1]Zyra e Kuvendit'!H43+'[1]2.Administrata'!H44+'[1]Zyra per barazi Gjinore'!G43+'[1]3.Buxhet e Financa'!G44+'[1]Drejtoira e Sherbimeve publike'!G44+[1]zjarrefiksat!H43+'[1]Zyra komunale per komunitet dhe'!G43+'[1]Drjetoria per Bujqesi'!G43+'[1]Drejtoria e Inspektoratit'!G43+'[1]6.Kadaster gjeodezi'!G43+'[1]Drejtoria per Urbanizem'!G43+'[1]7.Drejtoria per kultur rini dhe'!G43+'[1]Përkrahja e Rinisë-'!G43+'[1]Sporti dhe Rekreacioni'!G43+[1]DKA!G43+[1]DKSH!G43+[1]Q.P.S!G43</f>
        <v>0</v>
      </c>
      <c r="H44" s="202">
        <f t="shared" si="4"/>
        <v>0</v>
      </c>
      <c r="I44" s="189">
        <f t="shared" si="0"/>
        <v>0</v>
      </c>
      <c r="J44" s="190">
        <f t="shared" si="0"/>
        <v>0</v>
      </c>
      <c r="K44" s="203"/>
      <c r="L44" s="201">
        <v>0</v>
      </c>
      <c r="M44" s="202">
        <v>0</v>
      </c>
      <c r="N44" s="125"/>
    </row>
    <row r="45" spans="1:14" ht="20.100000000000001" customHeight="1">
      <c r="A45" s="208"/>
      <c r="B45" s="209" t="s">
        <v>123</v>
      </c>
      <c r="C45" s="210" t="s">
        <v>124</v>
      </c>
      <c r="D45" s="211">
        <f>D54+D53+D52+D51+D50+D49+D48+D47+D46</f>
        <v>178506.8</v>
      </c>
      <c r="E45" s="211">
        <f>E54+E53+E52+E51+E50+E49+E48+E47+E46</f>
        <v>0</v>
      </c>
      <c r="F45" s="211">
        <f>F54+F53+F52+F51+F50+F49+F48+F47+F46</f>
        <v>0</v>
      </c>
      <c r="G45" s="211">
        <f>G54+G53+G52+G51+G50+G49+G48+G47+G46</f>
        <v>26400</v>
      </c>
      <c r="H45" s="216">
        <f t="shared" si="4"/>
        <v>204906.8</v>
      </c>
      <c r="I45" s="145">
        <f>SUM(I46:I53)</f>
        <v>134906.79999999999</v>
      </c>
      <c r="J45" s="173">
        <f>SUM(J46:J53)</f>
        <v>91906.8</v>
      </c>
      <c r="K45" s="212" t="e">
        <f>SUM(K46:K53)</f>
        <v>#REF!</v>
      </c>
      <c r="L45" s="211">
        <v>204906.8</v>
      </c>
      <c r="M45" s="216">
        <v>204906.8</v>
      </c>
      <c r="N45" s="125"/>
    </row>
    <row r="46" spans="1:14" ht="20.100000000000001" customHeight="1">
      <c r="A46" s="214"/>
      <c r="B46" s="213" t="s">
        <v>125</v>
      </c>
      <c r="C46" s="215">
        <v>13410</v>
      </c>
      <c r="D46" s="201">
        <f>'[1] 1.Zyra e Kryetarit '!E45+'[1]Zyra e Kuvendit'!E45+'[1]2.Administrata'!E46+'[1]Zyra per barazi Gjinore'!D45+'[1]3.Buxhet e Financa'!D46+'[1]Drejtoira e Sherbimeve publike'!D46+[1]zjarrefiksat!E45+'[1]Zyra komunale per komunitet dhe'!D45+'[1]Drjetoria per Bujqesi'!D45+'[1]Drejtoria e Inspektoratit'!D45+'[1]6.Kadaster gjeodezi'!D45+'[1]Drejtoria per Urbanizem'!D45+'[1]7.Drejtoria per kultur rini dhe'!D45+'[1]Përkrahja e Rinisë-'!D45+'[1]Sporti dhe Rekreacioni'!D45+[1]DKA!D45+[1]DKSH!D45+[1]Q.P.S!D45</f>
        <v>3718.81</v>
      </c>
      <c r="E46" s="201">
        <f>'[1] 1.Zyra e Kryetarit '!F45:F192+'[1]Zyra e Kuvendit'!F45:F192+'[1]2.Administrata'!F46:F193+'[1]Zyra per barazi Gjinore'!E45:E192+'[1]3.Buxhet e Financa'!E46:E193+'[1]Drejtoira e Sherbimeve publike'!E46:E193+[1]zjarrefiksat!F45:F192+'[1]Zyra komunale per komunitet dhe'!E45:E192+'[1]Drjetoria per Bujqesi'!E45:E192+'[1]Drejtoria e Inspektoratit'!E45:E192+'[1]6.Kadaster gjeodezi'!E45:E192+'[1]Drejtoria per Urbanizem'!E45:E192+'[1]7.Drejtoria per kultur rini dhe'!E45:E192+'[1]Përkrahja e Rinisë-'!E45:E192+'[1]Sporti dhe Rekreacioni'!E45:E192+[1]DKA!E45:E193+[1]DKSH!E45:E192+[1]Q.P.S!E45:E192</f>
        <v>0</v>
      </c>
      <c r="F46" s="201">
        <f>'[1] 1.Zyra e Kryetarit '!G45:G192+'[1]Zyra e Kuvendit'!G45:G192+'[1]2.Administrata'!G46:G193+'[1]Zyra per barazi Gjinore'!F45:F192+'[1]3.Buxhet e Financa'!F46:F193+'[1]Drejtoira e Sherbimeve publike'!F46:F193+[1]zjarrefiksat!G45:G192+'[1]Zyra komunale per komunitet dhe'!F45:F192+'[1]Drjetoria per Bujqesi'!F45:F192+'[1]Drejtoria e Inspektoratit'!F45:F192+'[1]6.Kadaster gjeodezi'!F45:F192+'[1]Drejtoria per Urbanizem'!F45:F192+'[1]7.Drejtoria per kultur rini dhe'!F45:F192+'[1]Përkrahja e Rinisë-'!F45:F192+'[1]Sporti dhe Rekreacioni'!F45:F192+[1]DKA!F45:F193+[1]DKSH!F45:F192+[1]Q.P.S!F45:F192</f>
        <v>0</v>
      </c>
      <c r="G46" s="201">
        <f>'[1] 1.Zyra e Kryetarit '!H45+'[1]Zyra e Kuvendit'!H45+'[1]2.Administrata'!H46+'[1]Zyra per barazi Gjinore'!G45+'[1]3.Buxhet e Financa'!G46+'[1]Drejtoira e Sherbimeve publike'!G46+[1]zjarrefiksat!H45+'[1]Zyra komunale per komunitet dhe'!G45+'[1]Drjetoria per Bujqesi'!G45+'[1]Drejtoria e Inspektoratit'!G45+'[1]6.Kadaster gjeodezi'!G45+'[1]Drejtoria per Urbanizem'!G45+'[1]7.Drejtoria per kultur rini dhe'!G45+'[1]Përkrahja e Rinisë-'!G45+'[1]Sporti dhe Rekreacioni'!G45+[1]DKA!G45+[1]DKSH!G45+[1]Q.P.S!G45</f>
        <v>3000</v>
      </c>
      <c r="H46" s="202">
        <f t="shared" si="4"/>
        <v>6718.8099999999995</v>
      </c>
      <c r="I46" s="189">
        <f>H46</f>
        <v>6718.8099999999995</v>
      </c>
      <c r="J46" s="190">
        <f>I46</f>
        <v>6718.8099999999995</v>
      </c>
      <c r="K46" s="203" t="e">
        <f>#REF!</f>
        <v>#REF!</v>
      </c>
      <c r="L46" s="201">
        <v>6718.8099999999995</v>
      </c>
      <c r="M46" s="202">
        <v>6718.8099999999995</v>
      </c>
      <c r="N46" s="125"/>
    </row>
    <row r="47" spans="1:14" ht="20.100000000000001" customHeight="1">
      <c r="A47" s="214"/>
      <c r="B47" s="213" t="s">
        <v>126</v>
      </c>
      <c r="C47" s="215">
        <v>13420</v>
      </c>
      <c r="D47" s="201">
        <f>'[1] 1.Zyra e Kryetarit '!E46+'[1]Zyra e Kuvendit'!E46+'[1]2.Administrata'!E47+'[1]Zyra per barazi Gjinore'!D46+'[1]3.Buxhet e Financa'!D47+'[1]Drejtoira e Sherbimeve publike'!D47+[1]zjarrefiksat!E46+'[1]Zyra komunale per komunitet dhe'!D46+'[1]Drjetoria per Bujqesi'!D46+'[1]Drejtoria e Inspektoratit'!D46+'[1]6.Kadaster gjeodezi'!D46+'[1]Drejtoria per Urbanizem'!D46+'[1]7.Drejtoria per kultur rini dhe'!D46+'[1]Përkrahja e Rinisë-'!D46+'[1]Sporti dhe Rekreacioni'!D46+[1]DKA!D46+[1]DKSH!D46+[1]Q.P.S!D46</f>
        <v>1000</v>
      </c>
      <c r="E47" s="201">
        <f>'[1] 1.Zyra e Kryetarit '!F46:F193+'[1]Zyra e Kuvendit'!F46:F193+'[1]2.Administrata'!F47:F194+'[1]Zyra per barazi Gjinore'!E46:E193+'[1]3.Buxhet e Financa'!E47:E194+'[1]Drejtoira e Sherbimeve publike'!E47:E194+[1]zjarrefiksat!F46:F193+'[1]Zyra komunale per komunitet dhe'!E46:E193+'[1]Drjetoria per Bujqesi'!E46:E193+'[1]Drejtoria e Inspektoratit'!E46:E193+'[1]6.Kadaster gjeodezi'!E46:E193+'[1]Drejtoria per Urbanizem'!E46:E193+'[1]7.Drejtoria per kultur rini dhe'!E46:E193+'[1]Përkrahja e Rinisë-'!E46:E193+'[1]Sporti dhe Rekreacioni'!E46:E193+[1]DKA!E46:E194+[1]DKSH!E46:E193+[1]Q.P.S!E46:E193</f>
        <v>0</v>
      </c>
      <c r="F47" s="201">
        <f>'[1] 1.Zyra e Kryetarit '!G46:G193+'[1]Zyra e Kuvendit'!G46:G193+'[1]2.Administrata'!G47:G194+'[1]Zyra per barazi Gjinore'!F46:F193+'[1]3.Buxhet e Financa'!F47:F194+'[1]Drejtoira e Sherbimeve publike'!F47:F194+[1]zjarrefiksat!G46:G193+'[1]Zyra komunale per komunitet dhe'!F46:F193+'[1]Drjetoria per Bujqesi'!F46:F193+'[1]Drejtoria e Inspektoratit'!F46:F193+'[1]6.Kadaster gjeodezi'!F46:F193+'[1]Drejtoria per Urbanizem'!F46:F193+'[1]7.Drejtoria per kultur rini dhe'!F46:F193+'[1]Përkrahja e Rinisë-'!F46:F193+'[1]Sporti dhe Rekreacioni'!F46:F193+[1]DKA!F46:F194+[1]DKSH!F46:F193+[1]Q.P.S!F46:F193</f>
        <v>0</v>
      </c>
      <c r="G47" s="201">
        <f>'[1] 1.Zyra e Kryetarit '!H46+'[1]Zyra e Kuvendit'!H46+'[1]2.Administrata'!H47+'[1]Zyra per barazi Gjinore'!G46+'[1]3.Buxhet e Financa'!G47+'[1]Drejtoira e Sherbimeve publike'!G47+[1]zjarrefiksat!H46+'[1]Zyra komunale per komunitet dhe'!G46+'[1]Drjetoria per Bujqesi'!G46+'[1]Drejtoria e Inspektoratit'!G46+'[1]6.Kadaster gjeodezi'!G46+'[1]Drejtoria per Urbanizem'!G46+'[1]7.Drejtoria per kultur rini dhe'!G46+'[1]Përkrahja e Rinisë-'!G46+'[1]Sporti dhe Rekreacioni'!G46+[1]DKA!G46+[1]DKSH!G46+[1]Q.P.S!G46</f>
        <v>0</v>
      </c>
      <c r="H47" s="202">
        <f t="shared" si="4"/>
        <v>1000</v>
      </c>
      <c r="I47" s="189">
        <f t="shared" ref="I47:I53" si="5">H47</f>
        <v>1000</v>
      </c>
      <c r="J47" s="190">
        <f t="shared" si="0"/>
        <v>1000</v>
      </c>
      <c r="K47" s="203" t="e">
        <f>#REF!</f>
        <v>#REF!</v>
      </c>
      <c r="L47" s="217">
        <v>1000</v>
      </c>
      <c r="M47" s="202">
        <v>1000</v>
      </c>
      <c r="N47" s="125"/>
    </row>
    <row r="48" spans="1:14" ht="20.100000000000001" customHeight="1">
      <c r="A48" s="214"/>
      <c r="B48" s="213" t="s">
        <v>127</v>
      </c>
      <c r="C48" s="215">
        <v>13430</v>
      </c>
      <c r="D48" s="201">
        <f>'[1] 1.Zyra e Kryetarit '!E47+'[1]Zyra e Kuvendit'!E47+'[1]2.Administrata'!E48+'[1]Zyra per barazi Gjinore'!D47+'[1]3.Buxhet e Financa'!D48+'[1]Drejtoira e Sherbimeve publike'!D48+[1]zjarrefiksat!E47+'[1]Zyra komunale per komunitet dhe'!D47+'[1]Drjetoria per Bujqesi'!D47+'[1]Drejtoria e Inspektoratit'!D47+'[1]6.Kadaster gjeodezi'!D47+'[1]Drejtoria per Urbanizem'!D47+'[1]7.Drejtoria per kultur rini dhe'!D47+'[1]Përkrahja e Rinisë-'!D47+'[1]Sporti dhe Rekreacioni'!D47+[1]DKA!D47+[1]DKSH!D47+[1]Q.P.S!D47</f>
        <v>0</v>
      </c>
      <c r="E48" s="201">
        <f>'[1] 1.Zyra e Kryetarit '!F47:F194+'[1]Zyra e Kuvendit'!F47:F194+'[1]2.Administrata'!F48:F195+'[1]Zyra per barazi Gjinore'!E47:E194+'[1]3.Buxhet e Financa'!E48:E195+'[1]Drejtoira e Sherbimeve publike'!E48:E195+[1]zjarrefiksat!F47:F194+'[1]Zyra komunale per komunitet dhe'!E47:E194+'[1]Drjetoria per Bujqesi'!E47:E194+'[1]Drejtoria e Inspektoratit'!E47:E194+'[1]6.Kadaster gjeodezi'!E47:E194+'[1]Drejtoria per Urbanizem'!E47:E194+'[1]7.Drejtoria per kultur rini dhe'!E47:E194+'[1]Përkrahja e Rinisë-'!E47:E194+'[1]Sporti dhe Rekreacioni'!E47:E194+[1]DKA!E47:E195+[1]DKSH!E47:E194+[1]Q.P.S!E47:E194</f>
        <v>0</v>
      </c>
      <c r="F48" s="201">
        <f>'[1] 1.Zyra e Kryetarit '!G47:G194+'[1]Zyra e Kuvendit'!G47:G194+'[1]2.Administrata'!G48:G195+'[1]Zyra per barazi Gjinore'!F47:F194+'[1]3.Buxhet e Financa'!F48:F195+'[1]Drejtoira e Sherbimeve publike'!F48:F195+[1]zjarrefiksat!G47:G194+'[1]Zyra komunale per komunitet dhe'!F47:F194+'[1]Drjetoria per Bujqesi'!F47:F194+'[1]Drejtoria e Inspektoratit'!F47:F194+'[1]6.Kadaster gjeodezi'!F47:F194+'[1]Drejtoria per Urbanizem'!F47:F194+'[1]7.Drejtoria per kultur rini dhe'!F47:F194+'[1]Përkrahja e Rinisë-'!F47:F194+'[1]Sporti dhe Rekreacioni'!F47:F194+[1]DKA!F47:F195+[1]DKSH!F47:F194+[1]Q.P.S!F47:F194</f>
        <v>0</v>
      </c>
      <c r="G48" s="201">
        <f>'[1] 1.Zyra e Kryetarit '!H47+'[1]Zyra e Kuvendit'!H47+'[1]2.Administrata'!H48+'[1]Zyra per barazi Gjinore'!G47+'[1]3.Buxhet e Financa'!G48+'[1]Drejtoira e Sherbimeve publike'!G48+[1]zjarrefiksat!H47+'[1]Zyra komunale per komunitet dhe'!G47+'[1]Drjetoria per Bujqesi'!G47+'[1]Drejtoria e Inspektoratit'!G47+'[1]6.Kadaster gjeodezi'!G47+'[1]Drejtoria per Urbanizem'!G47+'[1]7.Drejtoria per kultur rini dhe'!G47+'[1]Përkrahja e Rinisë-'!G47+'[1]Sporti dhe Rekreacioni'!G47+[1]DKA!G47+[1]DKSH!G47+[1]Q.P.S!G47</f>
        <v>0</v>
      </c>
      <c r="H48" s="202">
        <f t="shared" si="4"/>
        <v>0</v>
      </c>
      <c r="I48" s="189">
        <f t="shared" si="5"/>
        <v>0</v>
      </c>
      <c r="J48" s="190">
        <f t="shared" si="0"/>
        <v>0</v>
      </c>
      <c r="K48" s="203"/>
      <c r="L48" s="204">
        <v>0</v>
      </c>
      <c r="M48" s="218">
        <v>0</v>
      </c>
      <c r="N48" s="125"/>
    </row>
    <row r="49" spans="1:14" ht="20.100000000000001" customHeight="1">
      <c r="A49" s="214"/>
      <c r="B49" s="219" t="s">
        <v>128</v>
      </c>
      <c r="C49" s="215">
        <v>13440</v>
      </c>
      <c r="D49" s="201">
        <f>'[1] 1.Zyra e Kryetarit '!E48+'[1]Zyra e Kuvendit'!E48+'[1]2.Administrata'!E49+'[1]Zyra per barazi Gjinore'!D48+'[1]3.Buxhet e Financa'!D49+'[1]Drejtoira e Sherbimeve publike'!D49+[1]zjarrefiksat!E48+'[1]Zyra komunale per komunitet dhe'!D48+'[1]Drjetoria per Bujqesi'!D48+'[1]Drejtoria e Inspektoratit'!D48+'[1]6.Kadaster gjeodezi'!D48+'[1]Drejtoria per Urbanizem'!D48+'[1]7.Drejtoria per kultur rini dhe'!D48+'[1]Përkrahja e Rinisë-'!D48+'[1]Sporti dhe Rekreacioni'!D48+[1]DKA!D48+[1]DKSH!D48+[1]Q.P.S!D48</f>
        <v>30000</v>
      </c>
      <c r="E49" s="201">
        <f>'[1] 1.Zyra e Kryetarit '!F48:F195+'[1]Zyra e Kuvendit'!F48:F195+'[1]2.Administrata'!F49:F196+'[1]Zyra per barazi Gjinore'!E48:E195+'[1]3.Buxhet e Financa'!E49:E196+'[1]Drejtoira e Sherbimeve publike'!E49:E196+[1]zjarrefiksat!F48:F195+'[1]Zyra komunale per komunitet dhe'!E48:E195+'[1]Drjetoria per Bujqesi'!E48:E195+'[1]Drejtoria e Inspektoratit'!E48:E195+'[1]6.Kadaster gjeodezi'!E48:E195+'[1]Drejtoria per Urbanizem'!E48:E195+'[1]7.Drejtoria per kultur rini dhe'!E48:E195+'[1]Përkrahja e Rinisë-'!E48:E195+'[1]Sporti dhe Rekreacioni'!E48:E195+[1]DKA!E48:E196+[1]DKSH!E48:E195+[1]Q.P.S!E48:E195</f>
        <v>0</v>
      </c>
      <c r="F49" s="201">
        <f>'[1] 1.Zyra e Kryetarit '!G48:G195+'[1]Zyra e Kuvendit'!G48:G195+'[1]2.Administrata'!G49:G196+'[1]Zyra per barazi Gjinore'!F48:F195+'[1]3.Buxhet e Financa'!F49:F196+'[1]Drejtoira e Sherbimeve publike'!F49:F196+[1]zjarrefiksat!G48:G195+'[1]Zyra komunale per komunitet dhe'!F48:F195+'[1]Drjetoria per Bujqesi'!F48:F195+'[1]Drejtoria e Inspektoratit'!F48:F195+'[1]6.Kadaster gjeodezi'!F48:F195+'[1]Drejtoria per Urbanizem'!F48:F195+'[1]7.Drejtoria per kultur rini dhe'!F48:F195+'[1]Përkrahja e Rinisë-'!F48:F195+'[1]Sporti dhe Rekreacioni'!F48:F195+[1]DKA!F48:F196+[1]DKSH!F48:F195+[1]Q.P.S!F48:F195</f>
        <v>0</v>
      </c>
      <c r="G49" s="201">
        <f>'[1] 1.Zyra e Kryetarit '!H48+'[1]Zyra e Kuvendit'!H48+'[1]2.Administrata'!H49+'[1]Zyra per barazi Gjinore'!G48+'[1]3.Buxhet e Financa'!G49+'[1]Drejtoira e Sherbimeve publike'!G49+[1]zjarrefiksat!H48+'[1]Zyra komunale per komunitet dhe'!G48+'[1]Drjetoria per Bujqesi'!G48+'[1]Drejtoria e Inspektoratit'!G48+'[1]6.Kadaster gjeodezi'!G48+'[1]Drejtoria per Urbanizem'!G48+'[1]7.Drejtoria per kultur rini dhe'!G48+'[1]Përkrahja e Rinisë-'!G48+'[1]Sporti dhe Rekreacioni'!G48+[1]DKA!G48+[1]DKSH!G48+[1]Q.P.S!G48</f>
        <v>10000</v>
      </c>
      <c r="H49" s="202">
        <f t="shared" si="4"/>
        <v>40000</v>
      </c>
      <c r="I49" s="189">
        <f t="shared" si="5"/>
        <v>40000</v>
      </c>
      <c r="J49" s="220"/>
      <c r="K49" s="203" t="e">
        <f>#REF!</f>
        <v>#REF!</v>
      </c>
      <c r="L49" s="204">
        <v>40000</v>
      </c>
      <c r="M49" s="218">
        <v>40000</v>
      </c>
      <c r="N49" s="125"/>
    </row>
    <row r="50" spans="1:14" ht="20.100000000000001" customHeight="1">
      <c r="A50" s="214"/>
      <c r="B50" s="213" t="s">
        <v>129</v>
      </c>
      <c r="C50" s="215" t="s">
        <v>130</v>
      </c>
      <c r="D50" s="201">
        <f>'[1] 1.Zyra e Kryetarit '!E49+'[1]Zyra e Kuvendit'!E49+'[1]2.Administrata'!E50+'[1]Zyra per barazi Gjinore'!D49+'[1]3.Buxhet e Financa'!D50+'[1]Drejtoira e Sherbimeve publike'!D50+[1]zjarrefiksat!E49+'[1]Zyra komunale per komunitet dhe'!D49+'[1]Drjetoria per Bujqesi'!D49+'[1]Drejtoria e Inspektoratit'!D49+'[1]6.Kadaster gjeodezi'!D49+'[1]Drejtoria per Urbanizem'!D49+'[1]7.Drejtoria per kultur rini dhe'!D49+'[1]Përkrahja e Rinisë-'!D49+'[1]Sporti dhe Rekreacioni'!D49+[1]DKA!D49+[1]DKSH!D49+[1]Q.P.S!D49</f>
        <v>0</v>
      </c>
      <c r="E50" s="201">
        <f>'[1] 1.Zyra e Kryetarit '!F49:F196+'[1]Zyra e Kuvendit'!F49:F196+'[1]2.Administrata'!F50:F197+'[1]Zyra per barazi Gjinore'!E49:E196+'[1]3.Buxhet e Financa'!E50:E197+'[1]Drejtoira e Sherbimeve publike'!E50:E197+[1]zjarrefiksat!F49:F196+'[1]Zyra komunale per komunitet dhe'!E49:E196+'[1]Drjetoria per Bujqesi'!E49:E196+'[1]Drejtoria e Inspektoratit'!E49:E196+'[1]6.Kadaster gjeodezi'!E49:E196+'[1]Drejtoria per Urbanizem'!E49:E196+'[1]7.Drejtoria per kultur rini dhe'!E49:E196+'[1]Përkrahja e Rinisë-'!E49:E196+'[1]Sporti dhe Rekreacioni'!E49:E196+[1]DKA!E49:E197+[1]DKSH!E49:E196+[1]Q.P.S!E49:E196</f>
        <v>0</v>
      </c>
      <c r="F50" s="201">
        <f>'[1] 1.Zyra e Kryetarit '!G49:G196+'[1]Zyra e Kuvendit'!G49:G196+'[1]2.Administrata'!G50:G197+'[1]Zyra per barazi Gjinore'!F49:F196+'[1]3.Buxhet e Financa'!F50:F197+'[1]Drejtoira e Sherbimeve publike'!F50:F197+[1]zjarrefiksat!G49:G196+'[1]Zyra komunale per komunitet dhe'!F49:F196+'[1]Drjetoria per Bujqesi'!F49:F196+'[1]Drejtoria e Inspektoratit'!F49:F196+'[1]6.Kadaster gjeodezi'!F49:F196+'[1]Drejtoria per Urbanizem'!F49:F196+'[1]7.Drejtoria per kultur rini dhe'!F49:F196+'[1]Përkrahja e Rinisë-'!F49:F196+'[1]Sporti dhe Rekreacioni'!F49:F196+[1]DKA!F49:F197+[1]DKSH!F49:F196+[1]Q.P.S!F49:F196</f>
        <v>0</v>
      </c>
      <c r="G50" s="201">
        <f>'[1] 1.Zyra e Kryetarit '!H49+'[1]Zyra e Kuvendit'!H49+'[1]2.Administrata'!H50+'[1]Zyra per barazi Gjinore'!G49+'[1]3.Buxhet e Financa'!G50+'[1]Drejtoira e Sherbimeve publike'!G50+[1]zjarrefiksat!H49+'[1]Zyra komunale per komunitet dhe'!G49+'[1]Drjetoria per Bujqesi'!G49+'[1]Drejtoria e Inspektoratit'!G49+'[1]6.Kadaster gjeodezi'!G49+'[1]Drejtoria per Urbanizem'!G49+'[1]7.Drejtoria per kultur rini dhe'!G49+'[1]Përkrahja e Rinisë-'!G49+'[1]Sporti dhe Rekreacioni'!G49+[1]DKA!G49+[1]DKSH!G49+[1]Q.P.S!G49</f>
        <v>0</v>
      </c>
      <c r="H50" s="202">
        <f t="shared" si="4"/>
        <v>0</v>
      </c>
      <c r="I50" s="189">
        <f t="shared" si="5"/>
        <v>0</v>
      </c>
      <c r="J50" s="190">
        <f t="shared" si="0"/>
        <v>0</v>
      </c>
      <c r="K50" s="203" t="e">
        <f>#REF!</f>
        <v>#REF!</v>
      </c>
      <c r="L50" s="204">
        <v>0</v>
      </c>
      <c r="M50" s="218">
        <v>0</v>
      </c>
      <c r="N50" s="125"/>
    </row>
    <row r="51" spans="1:14" ht="20.100000000000001" customHeight="1">
      <c r="A51" s="214"/>
      <c r="B51" s="221" t="s">
        <v>131</v>
      </c>
      <c r="C51" s="215" t="s">
        <v>132</v>
      </c>
      <c r="D51" s="201">
        <f>'[1] 1.Zyra e Kryetarit '!E50+'[1]Zyra e Kuvendit'!E50+'[1]2.Administrata'!E51+'[1]Zyra per barazi Gjinore'!D50+'[1]3.Buxhet e Financa'!D51+'[1]Drejtoira e Sherbimeve publike'!D51+[1]zjarrefiksat!E50+'[1]Zyra komunale per komunitet dhe'!D50+'[1]Drjetoria per Bujqesi'!D50+'[1]Drejtoria e Inspektoratit'!D50+'[1]6.Kadaster gjeodezi'!D50+'[1]Drejtoria per Urbanizem'!D50+'[1]7.Drejtoria per kultur rini dhe'!D50+'[1]Përkrahja e Rinisë-'!D50+'[1]Sporti dhe Rekreacioni'!D50+[1]DKA!D50+[1]DKSH!D50+[1]Q.P.S!D50</f>
        <v>64544</v>
      </c>
      <c r="E51" s="201">
        <f>'[1] 1.Zyra e Kryetarit '!F50:F197+'[1]Zyra e Kuvendit'!F50:F197+'[1]2.Administrata'!F51:F198+'[1]Zyra per barazi Gjinore'!E50:E197+'[1]3.Buxhet e Financa'!E51:E198+'[1]Drejtoira e Sherbimeve publike'!E51:E198+[1]zjarrefiksat!F50:F197+'[1]Zyra komunale per komunitet dhe'!E50:E197+'[1]Drjetoria per Bujqesi'!E50:E197+'[1]Drejtoria e Inspektoratit'!E50:E197+'[1]6.Kadaster gjeodezi'!E50:E197+'[1]Drejtoria per Urbanizem'!E50:E197+'[1]7.Drejtoria per kultur rini dhe'!E50:E197+'[1]Përkrahja e Rinisë-'!E50:E197+'[1]Sporti dhe Rekreacioni'!E50:E197+[1]DKA!E50:E198+[1]DKSH!E50:E197+[1]Q.P.S!E50:E197</f>
        <v>0</v>
      </c>
      <c r="F51" s="201">
        <f>'[1] 1.Zyra e Kryetarit '!G50:G197+'[1]Zyra e Kuvendit'!G50:G197+'[1]2.Administrata'!G51:G198+'[1]Zyra per barazi Gjinore'!F50:F197+'[1]3.Buxhet e Financa'!F51:F198+'[1]Drejtoira e Sherbimeve publike'!F51:F198+[1]zjarrefiksat!G50:G197+'[1]Zyra komunale per komunitet dhe'!F50:F197+'[1]Drjetoria per Bujqesi'!F50:F197+'[1]Drejtoria e Inspektoratit'!F50:F197+'[1]6.Kadaster gjeodezi'!F50:F197+'[1]Drejtoria per Urbanizem'!F50:F197+'[1]7.Drejtoria per kultur rini dhe'!F50:F197+'[1]Përkrahja e Rinisë-'!F50:F197+'[1]Sporti dhe Rekreacioni'!F50:F197+[1]DKA!F50:F198+[1]DKSH!F50:F197+[1]Q.P.S!F50:F197</f>
        <v>0</v>
      </c>
      <c r="G51" s="201">
        <f>'[1] 1.Zyra e Kryetarit '!H50+'[1]Zyra e Kuvendit'!H50+'[1]2.Administrata'!H51+'[1]Zyra per barazi Gjinore'!G50+'[1]3.Buxhet e Financa'!G51+'[1]Drejtoira e Sherbimeve publike'!G51+[1]zjarrefiksat!H50+'[1]Zyra komunale per komunitet dhe'!G50+'[1]Drjetoria per Bujqesi'!G50+'[1]Drejtoria e Inspektoratit'!G50+'[1]6.Kadaster gjeodezi'!G50+'[1]Drejtoria per Urbanizem'!G50+'[1]7.Drejtoria per kultur rini dhe'!G50+'[1]Përkrahja e Rinisë-'!G50+'[1]Sporti dhe Rekreacioni'!G50+[1]DKA!G50+[1]DKSH!G50+[1]Q.P.S!G50</f>
        <v>10900</v>
      </c>
      <c r="H51" s="202">
        <f t="shared" si="4"/>
        <v>75444</v>
      </c>
      <c r="I51" s="189">
        <f t="shared" si="5"/>
        <v>75444</v>
      </c>
      <c r="J51" s="222">
        <f>F51+I51</f>
        <v>75444</v>
      </c>
      <c r="K51" s="203" t="e">
        <f>#REF!</f>
        <v>#REF!</v>
      </c>
      <c r="L51" s="217">
        <v>75444</v>
      </c>
      <c r="M51" s="218">
        <v>75444</v>
      </c>
      <c r="N51" s="125"/>
    </row>
    <row r="52" spans="1:14" ht="20.100000000000001" customHeight="1">
      <c r="A52" s="214"/>
      <c r="B52" s="213" t="s">
        <v>133</v>
      </c>
      <c r="C52" s="215" t="s">
        <v>134</v>
      </c>
      <c r="D52" s="201">
        <f>'[1] 1.Zyra e Kryetarit '!E51+'[1]Zyra e Kuvendit'!E51+'[1]2.Administrata'!E52+'[1]Zyra per barazi Gjinore'!D51+'[1]3.Buxhet e Financa'!D52+'[1]Drejtoira e Sherbimeve publike'!D52+[1]zjarrefiksat!E51+'[1]Zyra komunale per komunitet dhe'!D51+'[1]Drjetoria per Bujqesi'!D51+'[1]Drejtoria e Inspektoratit'!D51+'[1]6.Kadaster gjeodezi'!D51+'[1]Drejtoria per Urbanizem'!D51+'[1]7.Drejtoria per kultur rini dhe'!D51+'[1]Përkrahja e Rinisë-'!D51+'[1]Sporti dhe Rekreacioni'!D51+[1]DKA!D51+[1]DKSH!D51+[1]Q.P.S!D51</f>
        <v>6243.99</v>
      </c>
      <c r="E52" s="201">
        <f>'[1] 1.Zyra e Kryetarit '!F51:F198+'[1]Zyra e Kuvendit'!F51:F198+'[1]2.Administrata'!F52:F199+'[1]Zyra per barazi Gjinore'!E51:E198+'[1]3.Buxhet e Financa'!E52:E199+'[1]Drejtoira e Sherbimeve publike'!E52:E199+[1]zjarrefiksat!F51:F198+'[1]Zyra komunale per komunitet dhe'!E51:E198+'[1]Drjetoria per Bujqesi'!E51:E198+'[1]Drejtoria e Inspektoratit'!E51:E198+'[1]6.Kadaster gjeodezi'!E51:E198+'[1]Drejtoria per Urbanizem'!E51:E198+'[1]7.Drejtoria per kultur rini dhe'!E51:E198+'[1]Përkrahja e Rinisë-'!E51:E198+'[1]Sporti dhe Rekreacioni'!E51:E198+[1]DKA!E51:E199+[1]DKSH!E51:E198+[1]Q.P.S!E51:E198</f>
        <v>0</v>
      </c>
      <c r="F52" s="201">
        <f>'[1] 1.Zyra e Kryetarit '!G51:G198+'[1]Zyra e Kuvendit'!G51:G198+'[1]2.Administrata'!G52:G199+'[1]Zyra per barazi Gjinore'!F51:F198+'[1]3.Buxhet e Financa'!F52:F199+'[1]Drejtoira e Sherbimeve publike'!F52:F199+[1]zjarrefiksat!G51:G198+'[1]Zyra komunale per komunitet dhe'!F51:F198+'[1]Drjetoria per Bujqesi'!F51:F198+'[1]Drejtoria e Inspektoratit'!F51:F198+'[1]6.Kadaster gjeodezi'!F51:F198+'[1]Drejtoria per Urbanizem'!F51:F198+'[1]7.Drejtoria per kultur rini dhe'!F51:F198+'[1]Përkrahja e Rinisë-'!F51:F198+'[1]Sporti dhe Rekreacioni'!F51:F198+[1]DKA!F51:F199+[1]DKSH!F51:F198+[1]Q.P.S!F51:F198</f>
        <v>0</v>
      </c>
      <c r="G52" s="201">
        <f>'[1] 1.Zyra e Kryetarit '!H51+'[1]Zyra e Kuvendit'!H51+'[1]2.Administrata'!H52+'[1]Zyra per barazi Gjinore'!G51+'[1]3.Buxhet e Financa'!G52+'[1]Drejtoira e Sherbimeve publike'!G52+[1]zjarrefiksat!H51+'[1]Zyra komunale per komunitet dhe'!G51+'[1]Drjetoria per Bujqesi'!G51+'[1]Drejtoria e Inspektoratit'!G51+'[1]6.Kadaster gjeodezi'!G51+'[1]Drejtoria per Urbanizem'!G51+'[1]7.Drejtoria per kultur rini dhe'!G51+'[1]Përkrahja e Rinisë-'!G51+'[1]Sporti dhe Rekreacioni'!G51+[1]DKA!G51+[1]DKSH!G51+[1]Q.P.S!G51</f>
        <v>2500</v>
      </c>
      <c r="H52" s="202">
        <f t="shared" si="4"/>
        <v>8743.99</v>
      </c>
      <c r="I52" s="189">
        <f t="shared" si="5"/>
        <v>8743.99</v>
      </c>
      <c r="J52" s="190">
        <f t="shared" si="0"/>
        <v>8743.99</v>
      </c>
      <c r="K52" s="203" t="e">
        <f>#REF!</f>
        <v>#REF!</v>
      </c>
      <c r="L52" s="201">
        <v>8743.99</v>
      </c>
      <c r="M52" s="202">
        <v>8743.99</v>
      </c>
      <c r="N52" s="125"/>
    </row>
    <row r="53" spans="1:14" ht="20.100000000000001" customHeight="1">
      <c r="A53" s="214"/>
      <c r="B53" s="213" t="s">
        <v>135</v>
      </c>
      <c r="C53" s="215" t="s">
        <v>136</v>
      </c>
      <c r="D53" s="201">
        <f>'[1] 1.Zyra e Kryetarit '!E52+'[1]Zyra e Kuvendit'!E52+'[1]2.Administrata'!E53+'[1]Zyra per barazi Gjinore'!D52+'[1]3.Buxhet e Financa'!D53+'[1]Drejtoira e Sherbimeve publike'!D53+[1]zjarrefiksat!E52+'[1]Zyra komunale per komunitet dhe'!D52+'[1]Drjetoria per Bujqesi'!D52+'[1]Drejtoria e Inspektoratit'!D52+'[1]6.Kadaster gjeodezi'!D52+'[1]Drejtoria per Urbanizem'!D52+'[1]7.Drejtoria per kultur rini dhe'!D52+'[1]Përkrahja e Rinisë-'!D52+'[1]Sporti dhe Rekreacioni'!D52+[1]DKA!D52+[1]DKSH!D52+[1]Q.P.S!D52</f>
        <v>3000</v>
      </c>
      <c r="E53" s="201">
        <f>'[1] 1.Zyra e Kryetarit '!F52:F199+'[1]Zyra e Kuvendit'!F52:F199+'[1]2.Administrata'!F53:F200+'[1]Zyra per barazi Gjinore'!E52:E199+'[1]3.Buxhet e Financa'!E53:E200+'[1]Drejtoira e Sherbimeve publike'!E53:E200+[1]zjarrefiksat!F52:F199+'[1]Zyra komunale per komunitet dhe'!E52:E199+'[1]Drjetoria per Bujqesi'!E52:E199+'[1]Drejtoria e Inspektoratit'!E52:E199+'[1]6.Kadaster gjeodezi'!E52:E199+'[1]Drejtoria per Urbanizem'!E52:E199+'[1]7.Drejtoria per kultur rini dhe'!E52:E199+'[1]Përkrahja e Rinisë-'!E52:E199+'[1]Sporti dhe Rekreacioni'!E52:E199+[1]DKA!E52:E200+[1]DKSH!E52:E199+[1]Q.P.S!E52:E199</f>
        <v>0</v>
      </c>
      <c r="F53" s="201">
        <f>'[1] 1.Zyra e Kryetarit '!G52:G199+'[1]Zyra e Kuvendit'!G52:G199+'[1]2.Administrata'!G53:G200+'[1]Zyra per barazi Gjinore'!F52:F199+'[1]3.Buxhet e Financa'!F53:F200+'[1]Drejtoira e Sherbimeve publike'!F53:F200+[1]zjarrefiksat!G52:G199+'[1]Zyra komunale per komunitet dhe'!F52:F199+'[1]Drjetoria per Bujqesi'!F52:F199+'[1]Drejtoria e Inspektoratit'!F52:F199+'[1]6.Kadaster gjeodezi'!F52:F199+'[1]Drejtoria per Urbanizem'!F52:F199+'[1]7.Drejtoria per kultur rini dhe'!F52:F199+'[1]Përkrahja e Rinisë-'!F52:F199+'[1]Sporti dhe Rekreacioni'!F52:F199+[1]DKA!F52:F200+[1]DKSH!F52:F199+[1]Q.P.S!F52:F199</f>
        <v>0</v>
      </c>
      <c r="G53" s="201">
        <f>'[1] 1.Zyra e Kryetarit '!H52+'[1]Zyra e Kuvendit'!H52+'[1]2.Administrata'!H53+'[1]Zyra per barazi Gjinore'!G52+'[1]3.Buxhet e Financa'!G53+'[1]Drejtoira e Sherbimeve publike'!G53+[1]zjarrefiksat!H52+'[1]Zyra komunale per komunitet dhe'!G52+'[1]Drjetoria per Bujqesi'!G52+'[1]Drejtoria e Inspektoratit'!G52+'[1]6.Kadaster gjeodezi'!G52+'[1]Drejtoria per Urbanizem'!G52+'[1]7.Drejtoria per kultur rini dhe'!G52+'[1]Përkrahja e Rinisë-'!G52+'[1]Sporti dhe Rekreacioni'!G52+[1]DKA!G52+[1]DKSH!G52+[1]Q.P.S!G52</f>
        <v>0</v>
      </c>
      <c r="H53" s="202">
        <f t="shared" si="4"/>
        <v>3000</v>
      </c>
      <c r="I53" s="189">
        <f t="shared" si="5"/>
        <v>3000</v>
      </c>
      <c r="J53" s="220"/>
      <c r="K53" s="203"/>
      <c r="L53" s="201">
        <v>3000</v>
      </c>
      <c r="M53" s="202">
        <v>3000</v>
      </c>
      <c r="N53" s="125"/>
    </row>
    <row r="54" spans="1:14" ht="20.100000000000001" customHeight="1">
      <c r="A54" s="214"/>
      <c r="B54" s="213" t="s">
        <v>137</v>
      </c>
      <c r="C54" s="215" t="s">
        <v>138</v>
      </c>
      <c r="D54" s="201">
        <f>'[1] 1.Zyra e Kryetarit '!E53+'[1]Zyra e Kuvendit'!E53+'[1]2.Administrata'!E54+'[1]Zyra per barazi Gjinore'!D53+'[1]3.Buxhet e Financa'!D54+'[1]Drejtoira e Sherbimeve publike'!D54+[1]zjarrefiksat!E53+'[1]Zyra komunale per komunitet dhe'!D53+'[1]Drjetoria per Bujqesi'!D53+'[1]Drejtoria e Inspektoratit'!D53+'[1]6.Kadaster gjeodezi'!D53+'[1]Drejtoria per Urbanizem'!D53+'[1]7.Drejtoria per kultur rini dhe'!D53+'[1]Përkrahja e Rinisë-'!D53+'[1]Sporti dhe Rekreacioni'!D53+[1]DKA!D53+[1]DKSH!D53+[1]Q.P.S!D53</f>
        <v>70000</v>
      </c>
      <c r="E54" s="201">
        <f>'[1] 1.Zyra e Kryetarit '!F53:F200+'[1]Zyra e Kuvendit'!F53:F200+'[1]2.Administrata'!F54:F201+'[1]Zyra per barazi Gjinore'!E53:E200+'[1]3.Buxhet e Financa'!E54:E201+'[1]Drejtoira e Sherbimeve publike'!E54:E201+[1]zjarrefiksat!F53:F200+'[1]Zyra komunale per komunitet dhe'!E53:E200+'[1]Drjetoria per Bujqesi'!E53:E200+'[1]Drejtoria e Inspektoratit'!E53:E200+'[1]6.Kadaster gjeodezi'!E53:E200+'[1]Drejtoria per Urbanizem'!E53:E200+'[1]7.Drejtoria per kultur rini dhe'!E53:E200+'[1]Përkrahja e Rinisë-'!E53:E200+'[1]Sporti dhe Rekreacioni'!E53:E200+[1]DKA!E53:E201+[1]DKSH!E53:E200+[1]Q.P.S!E53:E200</f>
        <v>0</v>
      </c>
      <c r="F54" s="201">
        <f>'[1] 1.Zyra e Kryetarit '!G53:G200+'[1]Zyra e Kuvendit'!G53:G200+'[1]2.Administrata'!G54:G201+'[1]Zyra per barazi Gjinore'!F53:F200+'[1]3.Buxhet e Financa'!F54:F201+'[1]Drejtoira e Sherbimeve publike'!F54:F201+[1]zjarrefiksat!G53:G200+'[1]Zyra komunale per komunitet dhe'!F53:F200+'[1]Drjetoria per Bujqesi'!F53:F200+'[1]Drejtoria e Inspektoratit'!F53:F200+'[1]6.Kadaster gjeodezi'!F53:F200+'[1]Drejtoria per Urbanizem'!F53:F200+'[1]7.Drejtoria per kultur rini dhe'!F53:F200+'[1]Përkrahja e Rinisë-'!F53:F200+'[1]Sporti dhe Rekreacioni'!F53:F200+[1]DKA!F53:F201+[1]DKSH!F53:F200+[1]Q.P.S!F53:F200</f>
        <v>0</v>
      </c>
      <c r="G54" s="201">
        <f>'[1] 1.Zyra e Kryetarit '!H53+'[1]Zyra e Kuvendit'!H53+'[1]2.Administrata'!H54+'[1]Zyra per barazi Gjinore'!G53+'[1]3.Buxhet e Financa'!G54+'[1]Drejtoira e Sherbimeve publike'!G54+[1]zjarrefiksat!H53+'[1]Zyra komunale per komunitet dhe'!G53+'[1]Drjetoria per Bujqesi'!G53+'[1]Drejtoria e Inspektoratit'!G53+'[1]6.Kadaster gjeodezi'!G53+'[1]Drejtoria per Urbanizem'!G53+'[1]7.Drejtoria per kultur rini dhe'!G53+'[1]Përkrahja e Rinisë-'!G53+'[1]Sporti dhe Rekreacioni'!G53+[1]DKA!G53+[1]DKSH!G53+[1]Q.P.S!G53</f>
        <v>0</v>
      </c>
      <c r="H54" s="202">
        <f t="shared" si="4"/>
        <v>70000</v>
      </c>
      <c r="I54" s="189"/>
      <c r="J54" s="220"/>
      <c r="K54" s="203"/>
      <c r="L54" s="201">
        <v>70000</v>
      </c>
      <c r="M54" s="202">
        <v>70000</v>
      </c>
      <c r="N54" s="125"/>
    </row>
    <row r="55" spans="1:14" ht="20.100000000000001" customHeight="1">
      <c r="A55" s="225"/>
      <c r="B55" s="209" t="s">
        <v>139</v>
      </c>
      <c r="C55" s="226" t="s">
        <v>140</v>
      </c>
      <c r="D55" s="211">
        <f>D65+D64+D63+D62+D60+D59+D58+D57+D56</f>
        <v>62000</v>
      </c>
      <c r="E55" s="211">
        <f>E65+E64+E63+E62+E60+E59+E58+E57+E56</f>
        <v>0</v>
      </c>
      <c r="F55" s="211">
        <f>F65+F64+F63+F62+F60+F59+F58+F57+F56</f>
        <v>0</v>
      </c>
      <c r="G55" s="211">
        <f>G65+G64+G63+G62+G60+G59+G58+G57+G56</f>
        <v>11000</v>
      </c>
      <c r="H55" s="211">
        <f>H65+H64+H63+H62+H60+H59+H58+H57+H56</f>
        <v>73000</v>
      </c>
      <c r="I55" s="145">
        <f t="shared" si="0"/>
        <v>73000</v>
      </c>
      <c r="J55" s="173">
        <f t="shared" si="0"/>
        <v>73000</v>
      </c>
      <c r="K55" s="212" t="e">
        <f>SUM(K56:K64)</f>
        <v>#REF!</v>
      </c>
      <c r="L55" s="211">
        <v>73000</v>
      </c>
      <c r="M55" s="211">
        <v>73000</v>
      </c>
      <c r="N55" s="125"/>
    </row>
    <row r="56" spans="1:14" ht="20.100000000000001" customHeight="1">
      <c r="A56" s="214"/>
      <c r="B56" s="213" t="s">
        <v>141</v>
      </c>
      <c r="C56" s="215">
        <v>13501</v>
      </c>
      <c r="D56" s="201">
        <f>'[1] 1.Zyra e Kryetarit '!E55+'[1]Zyra e Kuvendit'!E55+'[1]2.Administrata'!E56+'[1]Zyra per barazi Gjinore'!D55+'[1]3.Buxhet e Financa'!D56+'[1]Drejtoira e Sherbimeve publike'!D56+[1]zjarrefiksat!E55+'[1]Zyra komunale per komunitet dhe'!D55+'[1]Drjetoria per Bujqesi'!D55+'[1]Drejtoria e Inspektoratit'!D55+'[1]6.Kadaster gjeodezi'!D55+'[1]Drejtoria per Urbanizem'!D55+'[1]7.Drejtoria per kultur rini dhe'!D55+'[1]Përkrahja e Rinisë-'!D55+'[1]Sporti dhe Rekreacioni'!D55+[1]DKA!D55+[1]DKSH!D55+[1]Q.P.S!D55</f>
        <v>15300</v>
      </c>
      <c r="E56" s="201">
        <f>'[1] 1.Zyra e Kryetarit '!F55:F202+'[1]Zyra e Kuvendit'!F55:F202+'[1]2.Administrata'!F56:F203+'[1]Zyra per barazi Gjinore'!E55:E202+'[1]3.Buxhet e Financa'!E56:E203+'[1]Drejtoira e Sherbimeve publike'!E56:E203+[1]zjarrefiksat!F55:F202+'[1]Zyra komunale per komunitet dhe'!E55:E202+'[1]Drjetoria per Bujqesi'!E55:E202+'[1]Drejtoria e Inspektoratit'!E55:E202+'[1]6.Kadaster gjeodezi'!E55:E202+'[1]Drejtoria per Urbanizem'!E55:E202+'[1]7.Drejtoria per kultur rini dhe'!E55:E202+'[1]Përkrahja e Rinisë-'!E55:E202+'[1]Sporti dhe Rekreacioni'!E55:E202+[1]DKA!E55:E203+[1]DKSH!E55:E202+[1]Q.P.S!E55:E202</f>
        <v>0</v>
      </c>
      <c r="F56" s="201">
        <f>'[1] 1.Zyra e Kryetarit '!G55:G202+'[1]Zyra e Kuvendit'!G55:G202+'[1]2.Administrata'!G56:G203+'[1]Zyra per barazi Gjinore'!F55:F202+'[1]3.Buxhet e Financa'!F56:F203+'[1]Drejtoira e Sherbimeve publike'!F56:F203+[1]zjarrefiksat!G55:G202+'[1]Zyra komunale per komunitet dhe'!F55:F202+'[1]Drjetoria per Bujqesi'!F55:F202+'[1]Drejtoria e Inspektoratit'!F55:F202+'[1]6.Kadaster gjeodezi'!F55:F202+'[1]Drejtoria per Urbanizem'!F55:F202+'[1]7.Drejtoria per kultur rini dhe'!F55:F202+'[1]Përkrahja e Rinisë-'!F55:F202+'[1]Sporti dhe Rekreacioni'!F55:F202+[1]DKA!F55:F203+[1]DKSH!F55:F202+[1]Q.P.S!F55:F202</f>
        <v>0</v>
      </c>
      <c r="G56" s="201">
        <f>'[1] 1.Zyra e Kryetarit '!H55+'[1]Zyra e Kuvendit'!H55+'[1]2.Administrata'!H56+'[1]Zyra per barazi Gjinore'!G55+'[1]3.Buxhet e Financa'!G56+'[1]Drejtoira e Sherbimeve publike'!G56+[1]zjarrefiksat!H55+'[1]Zyra komunale per komunitet dhe'!G55+'[1]Drjetoria per Bujqesi'!G55+'[1]Drejtoria e Inspektoratit'!G55+'[1]6.Kadaster gjeodezi'!G55+'[1]Drejtoria per Urbanizem'!G55+'[1]7.Drejtoria per kultur rini dhe'!G55+'[1]Përkrahja e Rinisë-'!G55+'[1]Sporti dhe Rekreacioni'!G55+[1]DKA!G55+[1]DKSH!G55+[1]Q.P.S!G55</f>
        <v>2500</v>
      </c>
      <c r="H56" s="202">
        <f>D56+E56+F56+G56</f>
        <v>17800</v>
      </c>
      <c r="I56" s="189">
        <f t="shared" si="0"/>
        <v>17800</v>
      </c>
      <c r="J56" s="190">
        <f t="shared" si="0"/>
        <v>17800</v>
      </c>
      <c r="K56" s="203" t="e">
        <f>#REF!</f>
        <v>#REF!</v>
      </c>
      <c r="L56" s="201">
        <v>17800</v>
      </c>
      <c r="M56" s="202">
        <v>17800</v>
      </c>
      <c r="N56" s="125"/>
    </row>
    <row r="57" spans="1:14" ht="20.100000000000001" customHeight="1">
      <c r="A57" s="214"/>
      <c r="B57" s="213" t="s">
        <v>142</v>
      </c>
      <c r="C57" s="215">
        <v>13502</v>
      </c>
      <c r="D57" s="201">
        <f>'[1] 1.Zyra e Kryetarit '!E56+'[1]Zyra e Kuvendit'!E56+'[1]2.Administrata'!E57+'[1]Zyra per barazi Gjinore'!D56+'[1]3.Buxhet e Financa'!D57+'[1]Drejtoira e Sherbimeve publike'!D57+[1]zjarrefiksat!E56+'[1]Zyra komunale per komunitet dhe'!D56+'[1]Drjetoria per Bujqesi'!D56+'[1]Drejtoria e Inspektoratit'!D56+'[1]6.Kadaster gjeodezi'!D56+'[1]Drejtoria per Urbanizem'!D56+'[1]7.Drejtoria per kultur rini dhe'!D56+'[1]Përkrahja e Rinisë-'!D56+'[1]Sporti dhe Rekreacioni'!D56+[1]DKA!D56+[1]DKSH!D56+[1]Q.P.S!D56</f>
        <v>0</v>
      </c>
      <c r="E57" s="201">
        <f>'[1] 1.Zyra e Kryetarit '!F56:F203+'[1]Zyra e Kuvendit'!F56:F203+'[1]2.Administrata'!F57:F204+'[1]Zyra per barazi Gjinore'!E56:E203+'[1]3.Buxhet e Financa'!E57:E204+'[1]Drejtoira e Sherbimeve publike'!E57:E204+[1]zjarrefiksat!F56:F203+'[1]Zyra komunale per komunitet dhe'!E56:E203+'[1]Drjetoria per Bujqesi'!E56:E203+'[1]Drejtoria e Inspektoratit'!E56:E203+'[1]6.Kadaster gjeodezi'!E56:E203+'[1]Drejtoria per Urbanizem'!E56:E203+'[1]7.Drejtoria per kultur rini dhe'!E56:E203+'[1]Përkrahja e Rinisë-'!E56:E203+'[1]Sporti dhe Rekreacioni'!E56:E203+[1]DKA!E56:E204+[1]DKSH!E56:E203+[1]Q.P.S!E56:E203</f>
        <v>0</v>
      </c>
      <c r="F57" s="201">
        <f>'[1] 1.Zyra e Kryetarit '!G56:G203+'[1]Zyra e Kuvendit'!G56:G203+'[1]2.Administrata'!G57:G204+'[1]Zyra per barazi Gjinore'!F56:F203+'[1]3.Buxhet e Financa'!F57:F204+'[1]Drejtoira e Sherbimeve publike'!F57:F204+[1]zjarrefiksat!G56:G203+'[1]Zyra komunale per komunitet dhe'!F56:F203+'[1]Drjetoria per Bujqesi'!F56:F203+'[1]Drejtoria e Inspektoratit'!F56:F203+'[1]6.Kadaster gjeodezi'!F56:F203+'[1]Drejtoria per Urbanizem'!F56:F203+'[1]7.Drejtoria per kultur rini dhe'!F56:F203+'[1]Përkrahja e Rinisë-'!F56:F203+'[1]Sporti dhe Rekreacioni'!F56:F203+[1]DKA!F56:F204+[1]DKSH!F56:F203+[1]Q.P.S!F56:F203</f>
        <v>0</v>
      </c>
      <c r="G57" s="201">
        <f>'[1] 1.Zyra e Kryetarit '!H56+'[1]Zyra e Kuvendit'!H56+'[1]2.Administrata'!H57+'[1]Zyra per barazi Gjinore'!G56+'[1]3.Buxhet e Financa'!G57+'[1]Drejtoira e Sherbimeve publike'!G57+[1]zjarrefiksat!H56+'[1]Zyra komunale per komunitet dhe'!G56+'[1]Drjetoria per Bujqesi'!G56+'[1]Drejtoria e Inspektoratit'!G56+'[1]6.Kadaster gjeodezi'!G56+'[1]Drejtoria per Urbanizem'!G56+'[1]7.Drejtoria per kultur rini dhe'!G56+'[1]Përkrahja e Rinisë-'!G56+'[1]Sporti dhe Rekreacioni'!G56+[1]DKA!G56+[1]DKSH!G56+[1]Q.P.S!G56</f>
        <v>0</v>
      </c>
      <c r="H57" s="202">
        <f t="shared" ref="H57:H65" si="6">D57+E57+F57+G57</f>
        <v>0</v>
      </c>
      <c r="I57" s="189">
        <f t="shared" si="0"/>
        <v>0</v>
      </c>
      <c r="J57" s="190">
        <f t="shared" si="0"/>
        <v>0</v>
      </c>
      <c r="K57" s="203" t="e">
        <f>#REF!</f>
        <v>#REF!</v>
      </c>
      <c r="L57" s="201">
        <v>0</v>
      </c>
      <c r="M57" s="202">
        <v>0</v>
      </c>
      <c r="N57" s="125"/>
    </row>
    <row r="58" spans="1:14" ht="20.100000000000001" customHeight="1">
      <c r="A58" s="214"/>
      <c r="B58" s="213" t="s">
        <v>143</v>
      </c>
      <c r="C58" s="215">
        <v>13503</v>
      </c>
      <c r="D58" s="201">
        <f>'[1] 1.Zyra e Kryetarit '!E57+'[1]Zyra e Kuvendit'!E57+'[1]2.Administrata'!E58+'[1]Zyra per barazi Gjinore'!D57+'[1]3.Buxhet e Financa'!D58+'[1]Drejtoira e Sherbimeve publike'!D58+[1]zjarrefiksat!E57+'[1]Zyra komunale per komunitet dhe'!D57+'[1]Drjetoria per Bujqesi'!D57+'[1]Drejtoria e Inspektoratit'!D57+'[1]6.Kadaster gjeodezi'!D57+'[1]Drejtoria per Urbanizem'!D57+'[1]7.Drejtoria per kultur rini dhe'!D57+'[1]Përkrahja e Rinisë-'!D57+'[1]Sporti dhe Rekreacioni'!D57+[1]DKA!D57+[1]DKSH!D57+[1]Q.P.S!D57</f>
        <v>15450</v>
      </c>
      <c r="E58" s="201">
        <f>'[1] 1.Zyra e Kryetarit '!F57:F204+'[1]Zyra e Kuvendit'!F57:F204+'[1]2.Administrata'!F58:F205+'[1]Zyra per barazi Gjinore'!E57:E204+'[1]3.Buxhet e Financa'!E58:E205+'[1]Drejtoira e Sherbimeve publike'!E58:E205+[1]zjarrefiksat!F57:F204+'[1]Zyra komunale per komunitet dhe'!E57:E204+'[1]Drjetoria per Bujqesi'!E57:E204+'[1]Drejtoria e Inspektoratit'!E57:E204+'[1]6.Kadaster gjeodezi'!E57:E204+'[1]Drejtoria per Urbanizem'!E57:E204+'[1]7.Drejtoria per kultur rini dhe'!E57:E204+'[1]Përkrahja e Rinisë-'!E57:E204+'[1]Sporti dhe Rekreacioni'!E57:E204+[1]DKA!E57:E205+[1]DKSH!E57:E204+[1]Q.P.S!E57:E204</f>
        <v>0</v>
      </c>
      <c r="F58" s="201">
        <f>'[1] 1.Zyra e Kryetarit '!G57:G204+'[1]Zyra e Kuvendit'!G57:G204+'[1]2.Administrata'!G58:G205+'[1]Zyra per barazi Gjinore'!F57:F204+'[1]3.Buxhet e Financa'!F58:F205+'[1]Drejtoira e Sherbimeve publike'!F58:F205+[1]zjarrefiksat!G57:G204+'[1]Zyra komunale per komunitet dhe'!F57:F204+'[1]Drjetoria per Bujqesi'!F57:F204+'[1]Drejtoria e Inspektoratit'!F57:F204+'[1]6.Kadaster gjeodezi'!F57:F204+'[1]Drejtoria per Urbanizem'!F57:F204+'[1]7.Drejtoria per kultur rini dhe'!F57:F204+'[1]Përkrahja e Rinisë-'!F57:F204+'[1]Sporti dhe Rekreacioni'!F57:F204+[1]DKA!F57:F205+[1]DKSH!F57:F204+[1]Q.P.S!F57:F204</f>
        <v>0</v>
      </c>
      <c r="G58" s="201">
        <f>'[1] 1.Zyra e Kryetarit '!H57+'[1]Zyra e Kuvendit'!H57+'[1]2.Administrata'!H58+'[1]Zyra per barazi Gjinore'!G57+'[1]3.Buxhet e Financa'!G58+'[1]Drejtoira e Sherbimeve publike'!G58+[1]zjarrefiksat!H57+'[1]Zyra komunale per komunitet dhe'!G57+'[1]Drjetoria per Bujqesi'!G57+'[1]Drejtoria e Inspektoratit'!G57+'[1]6.Kadaster gjeodezi'!G57+'[1]Drejtoria per Urbanizem'!G57+'[1]7.Drejtoria per kultur rini dhe'!G57+'[1]Përkrahja e Rinisë-'!G57+'[1]Sporti dhe Rekreacioni'!G57+[1]DKA!G57+[1]DKSH!G57+[1]Q.P.S!G57</f>
        <v>1500</v>
      </c>
      <c r="H58" s="202">
        <f t="shared" si="6"/>
        <v>16950</v>
      </c>
      <c r="I58" s="189">
        <f t="shared" si="0"/>
        <v>16950</v>
      </c>
      <c r="J58" s="190">
        <f t="shared" si="0"/>
        <v>16950</v>
      </c>
      <c r="K58" s="203" t="e">
        <f>#REF!</f>
        <v>#REF!</v>
      </c>
      <c r="L58" s="201">
        <v>16950</v>
      </c>
      <c r="M58" s="202">
        <v>16950</v>
      </c>
      <c r="N58" s="125"/>
    </row>
    <row r="59" spans="1:14" ht="20.100000000000001" customHeight="1">
      <c r="A59" s="214"/>
      <c r="B59" s="213" t="s">
        <v>144</v>
      </c>
      <c r="C59" s="215">
        <v>13504</v>
      </c>
      <c r="D59" s="201">
        <f>'[1] 1.Zyra e Kryetarit '!E58+'[1]Zyra e Kuvendit'!E58+'[1]2.Administrata'!E59+'[1]Zyra per barazi Gjinore'!D58+'[1]3.Buxhet e Financa'!D59+'[1]Drejtoira e Sherbimeve publike'!D59+[1]zjarrefiksat!E58+'[1]Zyra komunale per komunitet dhe'!D58+'[1]Drjetoria per Bujqesi'!D58+'[1]Drejtoria e Inspektoratit'!D58+'[1]6.Kadaster gjeodezi'!D58+'[1]Drejtoria per Urbanizem'!D58+'[1]7.Drejtoria per kultur rini dhe'!D58+'[1]Përkrahja e Rinisë-'!D58+'[1]Sporti dhe Rekreacioni'!D58+[1]DKA!D58+[1]DKSH!D58+[1]Q.P.S!D58</f>
        <v>0</v>
      </c>
      <c r="E59" s="201">
        <f>'[1] 1.Zyra e Kryetarit '!F58:F205+'[1]Zyra e Kuvendit'!F58:F205+'[1]2.Administrata'!F59:F206+'[1]Zyra per barazi Gjinore'!E58:E205+'[1]3.Buxhet e Financa'!E59:E206+'[1]Drejtoira e Sherbimeve publike'!E59:E206+[1]zjarrefiksat!F58:F205+'[1]Zyra komunale per komunitet dhe'!E58:E205+'[1]Drjetoria per Bujqesi'!E58:E205+'[1]Drejtoria e Inspektoratit'!E58:E205+'[1]6.Kadaster gjeodezi'!E58:E205+'[1]Drejtoria per Urbanizem'!E58:E205+'[1]7.Drejtoria per kultur rini dhe'!E58:E205+'[1]Përkrahja e Rinisë-'!E58:E205+'[1]Sporti dhe Rekreacioni'!E58:E205+[1]DKA!E58:E206+[1]DKSH!E58:E205+[1]Q.P.S!E58:E205</f>
        <v>0</v>
      </c>
      <c r="F59" s="201">
        <f>'[1] 1.Zyra e Kryetarit '!G58:G205+'[1]Zyra e Kuvendit'!G58:G205+'[1]2.Administrata'!G59:G206+'[1]Zyra per barazi Gjinore'!F58:F205+'[1]3.Buxhet e Financa'!F59:F206+'[1]Drejtoira e Sherbimeve publike'!F59:F206+[1]zjarrefiksat!G58:G205+'[1]Zyra komunale per komunitet dhe'!F58:F205+'[1]Drjetoria per Bujqesi'!F58:F205+'[1]Drejtoria e Inspektoratit'!F58:F205+'[1]6.Kadaster gjeodezi'!F58:F205+'[1]Drejtoria per Urbanizem'!F58:F205+'[1]7.Drejtoria per kultur rini dhe'!F58:F205+'[1]Përkrahja e Rinisë-'!F58:F205+'[1]Sporti dhe Rekreacioni'!F58:F205+[1]DKA!F58:F206+[1]DKSH!F58:F205+[1]Q.P.S!F58:F205</f>
        <v>0</v>
      </c>
      <c r="G59" s="201">
        <f>'[1] 1.Zyra e Kryetarit '!H58+'[1]Zyra e Kuvendit'!H58+'[1]2.Administrata'!H59+'[1]Zyra per barazi Gjinore'!G58+'[1]3.Buxhet e Financa'!G59+'[1]Drejtoira e Sherbimeve publike'!G59+[1]zjarrefiksat!H58+'[1]Zyra komunale per komunitet dhe'!G58+'[1]Drjetoria per Bujqesi'!G58+'[1]Drejtoria e Inspektoratit'!G58+'[1]6.Kadaster gjeodezi'!G58+'[1]Drejtoria per Urbanizem'!G58+'[1]7.Drejtoria per kultur rini dhe'!G58+'[1]Përkrahja e Rinisë-'!G58+'[1]Sporti dhe Rekreacioni'!G58+[1]DKA!G58+[1]DKSH!G58+[1]Q.P.S!G58</f>
        <v>0</v>
      </c>
      <c r="H59" s="202">
        <f t="shared" si="6"/>
        <v>0</v>
      </c>
      <c r="I59" s="189">
        <f t="shared" si="0"/>
        <v>0</v>
      </c>
      <c r="J59" s="190">
        <f t="shared" si="0"/>
        <v>0</v>
      </c>
      <c r="K59" s="203"/>
      <c r="L59" s="201">
        <v>0</v>
      </c>
      <c r="M59" s="202">
        <v>0</v>
      </c>
      <c r="N59" s="125"/>
    </row>
    <row r="60" spans="1:14" ht="20.100000000000001" customHeight="1">
      <c r="A60" s="214"/>
      <c r="B60" s="213" t="s">
        <v>145</v>
      </c>
      <c r="C60" s="215">
        <v>13505</v>
      </c>
      <c r="D60" s="201">
        <f>'[1] 1.Zyra e Kryetarit '!E59+'[1]Zyra e Kuvendit'!E59+'[1]2.Administrata'!E60+'[1]Zyra per barazi Gjinore'!D59+'[1]3.Buxhet e Financa'!D60+'[1]Drejtoira e Sherbimeve publike'!D60+[1]zjarrefiksat!E59+'[1]Zyra komunale per komunitet dhe'!D59+'[1]Drjetoria per Bujqesi'!D59+'[1]Drejtoria e Inspektoratit'!D59+'[1]6.Kadaster gjeodezi'!D59+'[1]Drejtoria per Urbanizem'!D59+'[1]7.Drejtoria per kultur rini dhe'!D59+'[1]Përkrahja e Rinisë-'!D59+'[1]Sporti dhe Rekreacioni'!D59+[1]DKA!D59+[1]DKSH!D59+[1]Q.P.S!D59</f>
        <v>9500</v>
      </c>
      <c r="E60" s="201">
        <f>'[1] 1.Zyra e Kryetarit '!F59:F206+'[1]Zyra e Kuvendit'!F59:F206+'[1]2.Administrata'!F60:F207+'[1]Zyra per barazi Gjinore'!E59:E206+'[1]3.Buxhet e Financa'!E60:E207+'[1]Drejtoira e Sherbimeve publike'!E60:E207+[1]zjarrefiksat!F59:F206+'[1]Zyra komunale per komunitet dhe'!E59:E206+'[1]Drjetoria per Bujqesi'!E59:E206+'[1]Drejtoria e Inspektoratit'!E59:E206+'[1]6.Kadaster gjeodezi'!E59:E206+'[1]Drejtoria per Urbanizem'!E59:E206+'[1]7.Drejtoria per kultur rini dhe'!E59:E206+'[1]Përkrahja e Rinisë-'!E59:E206+'[1]Sporti dhe Rekreacioni'!E59:E206+[1]DKA!E59:E207+[1]DKSH!E59:E206+[1]Q.P.S!E59:E206</f>
        <v>0</v>
      </c>
      <c r="F60" s="201">
        <f>'[1] 1.Zyra e Kryetarit '!G59:G206+'[1]Zyra e Kuvendit'!G59:G206+'[1]2.Administrata'!G60:G207+'[1]Zyra per barazi Gjinore'!F59:F206+'[1]3.Buxhet e Financa'!F60:F207+'[1]Drejtoira e Sherbimeve publike'!F60:F207+[1]zjarrefiksat!G59:G206+'[1]Zyra komunale per komunitet dhe'!F59:F206+'[1]Drjetoria per Bujqesi'!F59:F206+'[1]Drejtoria e Inspektoratit'!F59:F206+'[1]6.Kadaster gjeodezi'!F59:F206+'[1]Drejtoria per Urbanizem'!F59:F206+'[1]7.Drejtoria per kultur rini dhe'!F59:F206+'[1]Përkrahja e Rinisë-'!F59:F206+'[1]Sporti dhe Rekreacioni'!F59:F206+[1]DKA!F59:F207+[1]DKSH!F59:F206+[1]Q.P.S!F59:F206</f>
        <v>0</v>
      </c>
      <c r="G60" s="201">
        <f>'[1] 1.Zyra e Kryetarit '!H59+'[1]Zyra e Kuvendit'!H59+'[1]2.Administrata'!H60+'[1]Zyra per barazi Gjinore'!G59+'[1]3.Buxhet e Financa'!G60+'[1]Drejtoira e Sherbimeve publike'!G60+[1]zjarrefiksat!H59+'[1]Zyra komunale per komunitet dhe'!G59+'[1]Drjetoria per Bujqesi'!G59+'[1]Drejtoria e Inspektoratit'!G59+'[1]6.Kadaster gjeodezi'!G59+'[1]Drejtoria per Urbanizem'!G59+'[1]7.Drejtoria per kultur rini dhe'!G59+'[1]Përkrahja e Rinisë-'!G59+'[1]Sporti dhe Rekreacioni'!G59+[1]DKA!G59+[1]DKSH!G59+[1]Q.P.S!G59</f>
        <v>2000</v>
      </c>
      <c r="H60" s="202">
        <f t="shared" si="6"/>
        <v>11500</v>
      </c>
      <c r="I60" s="189">
        <f t="shared" si="0"/>
        <v>11500</v>
      </c>
      <c r="J60" s="190">
        <f t="shared" si="0"/>
        <v>11500</v>
      </c>
      <c r="K60" s="203" t="e">
        <f>#REF!</f>
        <v>#REF!</v>
      </c>
      <c r="L60" s="201">
        <v>11500</v>
      </c>
      <c r="M60" s="202">
        <v>11500</v>
      </c>
      <c r="N60" s="125"/>
    </row>
    <row r="61" spans="1:14" ht="20.100000000000001" customHeight="1">
      <c r="A61" s="214"/>
      <c r="B61" s="213" t="s">
        <v>146</v>
      </c>
      <c r="C61" s="215">
        <v>13506</v>
      </c>
      <c r="D61" s="201">
        <f>'[1] 1.Zyra e Kryetarit '!E60+'[1]Zyra e Kuvendit'!E60+'[1]2.Administrata'!E61+'[1]Zyra per barazi Gjinore'!D60+'[1]3.Buxhet e Financa'!D61+'[1]Drejtoira e Sherbimeve publike'!D61+[1]zjarrefiksat!E60+'[1]Zyra komunale per komunitet dhe'!D60+'[1]Drjetoria per Bujqesi'!D60+'[1]Drejtoria e Inspektoratit'!D60+'[1]6.Kadaster gjeodezi'!D60+'[1]Drejtoria per Urbanizem'!D60+'[1]7.Drejtoria per kultur rini dhe'!D60+'[1]Përkrahja e Rinisë-'!D60+'[1]Sporti dhe Rekreacioni'!D60+[1]DKA!D60+[1]DKSH!D60+[1]Q.P.S!D60</f>
        <v>0</v>
      </c>
      <c r="E61" s="201">
        <f>'[1] 1.Zyra e Kryetarit '!F60:F207+'[1]Zyra e Kuvendit'!F60:F207+'[1]2.Administrata'!F61:F208+'[1]Zyra per barazi Gjinore'!E60:E207+'[1]3.Buxhet e Financa'!E61:E208+'[1]Drejtoira e Sherbimeve publike'!E61:E208+[1]zjarrefiksat!F60:F207+'[1]Zyra komunale per komunitet dhe'!E60:E207+'[1]Drjetoria per Bujqesi'!E60:E207+'[1]Drejtoria e Inspektoratit'!E60:E207+'[1]6.Kadaster gjeodezi'!E60:E207+'[1]Drejtoria per Urbanizem'!E60:E207+'[1]7.Drejtoria per kultur rini dhe'!E60:E207+'[1]Përkrahja e Rinisë-'!E60:E207+'[1]Sporti dhe Rekreacioni'!E60:E207+[1]DKA!E60:E208+[1]DKSH!E60:E207+[1]Q.P.S!E60:E207</f>
        <v>0</v>
      </c>
      <c r="F61" s="201">
        <f>'[1] 1.Zyra e Kryetarit '!G60:G207+'[1]Zyra e Kuvendit'!G60:G207+'[1]2.Administrata'!G61:G208+'[1]Zyra per barazi Gjinore'!F60:F207+'[1]3.Buxhet e Financa'!F61:F208+'[1]Drejtoira e Sherbimeve publike'!F61:F208+[1]zjarrefiksat!G60:G207+'[1]Zyra komunale per komunitet dhe'!F60:F207+'[1]Drjetoria per Bujqesi'!F60:F207+'[1]Drejtoria e Inspektoratit'!F60:F207+'[1]6.Kadaster gjeodezi'!F60:F207+'[1]Drejtoria per Urbanizem'!F60:F207+'[1]7.Drejtoria per kultur rini dhe'!F60:F207+'[1]Përkrahja e Rinisë-'!F60:F207+'[1]Sporti dhe Rekreacioni'!F60:F207+[1]DKA!F60:F208+[1]DKSH!F60:F207+[1]Q.P.S!F60:F207</f>
        <v>0</v>
      </c>
      <c r="G61" s="201">
        <f>'[1] 1.Zyra e Kryetarit '!H60+'[1]Zyra e Kuvendit'!H60+'[1]2.Administrata'!H61+'[1]Zyra per barazi Gjinore'!G60+'[1]3.Buxhet e Financa'!G61+'[1]Drejtoira e Sherbimeve publike'!G61+[1]zjarrefiksat!H60+'[1]Zyra komunale per komunitet dhe'!G60+'[1]Drjetoria per Bujqesi'!G60+'[1]Drejtoria e Inspektoratit'!G60+'[1]6.Kadaster gjeodezi'!G60+'[1]Drejtoria per Urbanizem'!G60+'[1]7.Drejtoria per kultur rini dhe'!G60+'[1]Përkrahja e Rinisë-'!G60+'[1]Sporti dhe Rekreacioni'!G60+[1]DKA!G60+[1]DKSH!G60+[1]Q.P.S!G60</f>
        <v>0</v>
      </c>
      <c r="H61" s="202">
        <f t="shared" si="6"/>
        <v>0</v>
      </c>
      <c r="I61" s="189">
        <f t="shared" ref="I61:J136" si="7">H61</f>
        <v>0</v>
      </c>
      <c r="J61" s="190">
        <f t="shared" si="7"/>
        <v>0</v>
      </c>
      <c r="K61" s="203" t="e">
        <f>#REF!</f>
        <v>#REF!</v>
      </c>
      <c r="L61" s="201">
        <v>0</v>
      </c>
      <c r="M61" s="202">
        <v>0</v>
      </c>
      <c r="N61" s="125"/>
    </row>
    <row r="62" spans="1:14" ht="20.100000000000001" customHeight="1">
      <c r="A62" s="214"/>
      <c r="B62" s="213" t="s">
        <v>147</v>
      </c>
      <c r="C62" s="215">
        <v>13507</v>
      </c>
      <c r="D62" s="201">
        <f>'[1] 1.Zyra e Kryetarit '!E61+'[1]Zyra e Kuvendit'!E61+'[1]2.Administrata'!E62+'[1]Zyra per barazi Gjinore'!D61+'[1]3.Buxhet e Financa'!D62+'[1]Drejtoira e Sherbimeve publike'!D62+[1]zjarrefiksat!E61+'[1]Zyra komunale per komunitet dhe'!D61+'[1]Drjetoria per Bujqesi'!D61+'[1]Drejtoria e Inspektoratit'!D61+'[1]6.Kadaster gjeodezi'!D61+'[1]Drejtoria per Urbanizem'!D61+'[1]7.Drejtoria per kultur rini dhe'!D61+'[1]Përkrahja e Rinisë-'!D61+'[1]Sporti dhe Rekreacioni'!D61+[1]DKA!D61+[1]DKSH!D61+[1]Q.P.S!D61</f>
        <v>0</v>
      </c>
      <c r="E62" s="201">
        <f>'[1] 1.Zyra e Kryetarit '!F61:F208+'[1]Zyra e Kuvendit'!F61:F208+'[1]2.Administrata'!F62:F209+'[1]Zyra per barazi Gjinore'!E61:E208+'[1]3.Buxhet e Financa'!E62:E209+'[1]Drejtoira e Sherbimeve publike'!E62:E209+[1]zjarrefiksat!F61:F208+'[1]Zyra komunale per komunitet dhe'!E61:E208+'[1]Drjetoria per Bujqesi'!E61:E208+'[1]Drejtoria e Inspektoratit'!E61:E208+'[1]6.Kadaster gjeodezi'!E61:E208+'[1]Drejtoria per Urbanizem'!E61:E208+'[1]7.Drejtoria per kultur rini dhe'!E61:E208+'[1]Përkrahja e Rinisë-'!E61:E208+'[1]Sporti dhe Rekreacioni'!E61:E208+[1]DKA!E61:E209+[1]DKSH!E61:E208+[1]Q.P.S!E61:E208</f>
        <v>0</v>
      </c>
      <c r="F62" s="201">
        <f>'[1] 1.Zyra e Kryetarit '!G61:G208+'[1]Zyra e Kuvendit'!G61:G208+'[1]2.Administrata'!G62:G209+'[1]Zyra per barazi Gjinore'!F61:F208+'[1]3.Buxhet e Financa'!F62:F209+'[1]Drejtoira e Sherbimeve publike'!F62:F209+[1]zjarrefiksat!G61:G208+'[1]Zyra komunale per komunitet dhe'!F61:F208+'[1]Drjetoria per Bujqesi'!F61:F208+'[1]Drejtoria e Inspektoratit'!F61:F208+'[1]6.Kadaster gjeodezi'!F61:F208+'[1]Drejtoria per Urbanizem'!F61:F208+'[1]7.Drejtoria per kultur rini dhe'!F61:F208+'[1]Përkrahja e Rinisë-'!F61:F208+'[1]Sporti dhe Rekreacioni'!F61:F208+[1]DKA!F61:F209+[1]DKSH!F61:F208+[1]Q.P.S!F61:F208</f>
        <v>0</v>
      </c>
      <c r="G62" s="201">
        <f>'[1] 1.Zyra e Kryetarit '!H61+'[1]Zyra e Kuvendit'!H61+'[1]2.Administrata'!H62+'[1]Zyra per barazi Gjinore'!G61+'[1]3.Buxhet e Financa'!G62+'[1]Drejtoira e Sherbimeve publike'!G62+[1]zjarrefiksat!H61+'[1]Zyra komunale per komunitet dhe'!G61+'[1]Drjetoria per Bujqesi'!G61+'[1]Drejtoria e Inspektoratit'!G61+'[1]6.Kadaster gjeodezi'!G61+'[1]Drejtoria per Urbanizem'!G61+'[1]7.Drejtoria per kultur rini dhe'!G61+'[1]Përkrahja e Rinisë-'!G61+'[1]Sporti dhe Rekreacioni'!G61+[1]DKA!G61+[1]DKSH!G61+[1]Q.P.S!G61</f>
        <v>0</v>
      </c>
      <c r="H62" s="202">
        <f t="shared" si="6"/>
        <v>0</v>
      </c>
      <c r="I62" s="189">
        <f t="shared" si="7"/>
        <v>0</v>
      </c>
      <c r="J62" s="190">
        <f t="shared" si="7"/>
        <v>0</v>
      </c>
      <c r="K62" s="203"/>
      <c r="L62" s="201">
        <v>0</v>
      </c>
      <c r="M62" s="202">
        <v>0</v>
      </c>
      <c r="N62" s="125"/>
    </row>
    <row r="63" spans="1:14" ht="20.100000000000001" customHeight="1">
      <c r="A63" s="227"/>
      <c r="B63" s="228" t="s">
        <v>148</v>
      </c>
      <c r="C63" s="229">
        <v>13508</v>
      </c>
      <c r="D63" s="201">
        <f>'[1] 1.Zyra e Kryetarit '!E62+'[1]Zyra e Kuvendit'!E62+'[1]2.Administrata'!E63+'[1]Zyra per barazi Gjinore'!D62+'[1]3.Buxhet e Financa'!D63+'[1]Drejtoira e Sherbimeve publike'!D63+[1]zjarrefiksat!E62+'[1]Zyra komunale per komunitet dhe'!D62+'[1]Drjetoria per Bujqesi'!D62+'[1]Drejtoria e Inspektoratit'!D62+'[1]6.Kadaster gjeodezi'!D62+'[1]Drejtoria per Urbanizem'!D62+'[1]7.Drejtoria per kultur rini dhe'!D62+'[1]Përkrahja e Rinisë-'!D62+'[1]Sporti dhe Rekreacioni'!D62+[1]DKA!D62+[1]DKSH!D62+[1]Q.P.S!D62</f>
        <v>5000</v>
      </c>
      <c r="E63" s="201">
        <f>'[1] 1.Zyra e Kryetarit '!F62:F209+'[1]Zyra e Kuvendit'!F62:F209+'[1]2.Administrata'!F63:F210+'[1]Zyra per barazi Gjinore'!E62:E209+'[1]3.Buxhet e Financa'!E63:E210+'[1]Drejtoira e Sherbimeve publike'!E63:E210+[1]zjarrefiksat!F62:F209+'[1]Zyra komunale per komunitet dhe'!E62:E209+'[1]Drjetoria per Bujqesi'!E62:E209+'[1]Drejtoria e Inspektoratit'!E62:E209+'[1]6.Kadaster gjeodezi'!E62:E209+'[1]Drejtoria per Urbanizem'!E62:E209+'[1]7.Drejtoria per kultur rini dhe'!E62:E209+'[1]Përkrahja e Rinisë-'!E62:E209+'[1]Sporti dhe Rekreacioni'!E62:E209+[1]DKA!E62:E210+[1]DKSH!E62:E209+[1]Q.P.S!E62:E209</f>
        <v>0</v>
      </c>
      <c r="F63" s="201">
        <f>'[1] 1.Zyra e Kryetarit '!G62:G209+'[1]Zyra e Kuvendit'!G62:G209+'[1]2.Administrata'!G63:G210+'[1]Zyra per barazi Gjinore'!F62:F209+'[1]3.Buxhet e Financa'!F63:F210+'[1]Drejtoira e Sherbimeve publike'!F63:F210+[1]zjarrefiksat!G62:G209+'[1]Zyra komunale per komunitet dhe'!F62:F209+'[1]Drjetoria per Bujqesi'!F62:F209+'[1]Drejtoria e Inspektoratit'!F62:F209+'[1]6.Kadaster gjeodezi'!F62:F209+'[1]Drejtoria per Urbanizem'!F62:F209+'[1]7.Drejtoria per kultur rini dhe'!F62:F209+'[1]Përkrahja e Rinisë-'!F62:F209+'[1]Sporti dhe Rekreacioni'!F62:F209+[1]DKA!F62:F210+[1]DKSH!F62:F209+[1]Q.P.S!F62:F209</f>
        <v>0</v>
      </c>
      <c r="G63" s="201">
        <f>'[1] 1.Zyra e Kryetarit '!H62+'[1]Zyra e Kuvendit'!H62+'[1]2.Administrata'!H63+'[1]Zyra per barazi Gjinore'!G62+'[1]3.Buxhet e Financa'!G63+'[1]Drejtoira e Sherbimeve publike'!G63+[1]zjarrefiksat!H62+'[1]Zyra komunale per komunitet dhe'!G62+'[1]Drjetoria per Bujqesi'!G62+'[1]Drejtoria e Inspektoratit'!G62+'[1]6.Kadaster gjeodezi'!G62+'[1]Drejtoria per Urbanizem'!G62+'[1]7.Drejtoria per kultur rini dhe'!G62+'[1]Përkrahja e Rinisë-'!G62+'[1]Sporti dhe Rekreacioni'!G62+[1]DKA!G62+[1]DKSH!G62+[1]Q.P.S!G62</f>
        <v>0</v>
      </c>
      <c r="H63" s="202">
        <f t="shared" si="6"/>
        <v>5000</v>
      </c>
      <c r="I63" s="189">
        <f t="shared" si="7"/>
        <v>5000</v>
      </c>
      <c r="J63" s="190">
        <f t="shared" si="7"/>
        <v>5000</v>
      </c>
      <c r="K63" s="203"/>
      <c r="L63" s="201">
        <v>5000</v>
      </c>
      <c r="M63" s="202">
        <v>5000</v>
      </c>
      <c r="N63" s="125"/>
    </row>
    <row r="64" spans="1:14" ht="20.100000000000001" customHeight="1">
      <c r="A64" s="214"/>
      <c r="B64" s="213" t="s">
        <v>149</v>
      </c>
      <c r="C64" s="215">
        <v>13509</v>
      </c>
      <c r="D64" s="201">
        <f>'[1] 1.Zyra e Kryetarit '!E63+'[1]Zyra e Kuvendit'!E63+'[1]2.Administrata'!E64+'[1]Zyra per barazi Gjinore'!D63+'[1]3.Buxhet e Financa'!D64+'[1]Drejtoira e Sherbimeve publike'!D64+[1]zjarrefiksat!E63+'[1]Zyra komunale per komunitet dhe'!D63+'[1]Drjetoria per Bujqesi'!D63+'[1]Drejtoria e Inspektoratit'!D63+'[1]6.Kadaster gjeodezi'!D63+'[1]Drejtoria per Urbanizem'!D63+'[1]7.Drejtoria per kultur rini dhe'!D63+'[1]Përkrahja e Rinisë-'!D63+'[1]Sporti dhe Rekreacioni'!D63+[1]DKA!D63+[1]DKSH!D63+[1]Q.P.S!D63</f>
        <v>11750</v>
      </c>
      <c r="E64" s="201">
        <f>'[1] 1.Zyra e Kryetarit '!F63:F210+'[1]Zyra e Kuvendit'!F63:F210+'[1]2.Administrata'!F64:F211+'[1]Zyra per barazi Gjinore'!E63:E210+'[1]3.Buxhet e Financa'!E64:E211+'[1]Drejtoira e Sherbimeve publike'!E64:E211+[1]zjarrefiksat!F63:F210+'[1]Zyra komunale per komunitet dhe'!E63:E210+'[1]Drjetoria per Bujqesi'!E63:E210+'[1]Drejtoria e Inspektoratit'!E63:E210+'[1]6.Kadaster gjeodezi'!E63:E210+'[1]Drejtoria per Urbanizem'!E63:E210+'[1]7.Drejtoria per kultur rini dhe'!E63:E210+'[1]Përkrahja e Rinisë-'!E63:E210+'[1]Sporti dhe Rekreacioni'!E63:E210+[1]DKA!E63:E211+[1]DKSH!E63:E210+[1]Q.P.S!E63:E210</f>
        <v>0</v>
      </c>
      <c r="F64" s="201">
        <f>'[1] 1.Zyra e Kryetarit '!G63:G210+'[1]Zyra e Kuvendit'!G63:G210+'[1]2.Administrata'!G64:G211+'[1]Zyra per barazi Gjinore'!F63:F210+'[1]3.Buxhet e Financa'!F64:F211+'[1]Drejtoira e Sherbimeve publike'!F64:F211+[1]zjarrefiksat!G63:G210+'[1]Zyra komunale per komunitet dhe'!F63:F210+'[1]Drjetoria per Bujqesi'!F63:F210+'[1]Drejtoria e Inspektoratit'!F63:F210+'[1]6.Kadaster gjeodezi'!F63:F210+'[1]Drejtoria per Urbanizem'!F63:F210+'[1]7.Drejtoria per kultur rini dhe'!F63:F210+'[1]Përkrahja e Rinisë-'!F63:F210+'[1]Sporti dhe Rekreacioni'!F63:F210+[1]DKA!F63:F211+[1]DKSH!F63:F210+[1]Q.P.S!F63:F210</f>
        <v>0</v>
      </c>
      <c r="G64" s="201">
        <f>'[1] 1.Zyra e Kryetarit '!H63+'[1]Zyra e Kuvendit'!H63+'[1]2.Administrata'!H64+'[1]Zyra per barazi Gjinore'!G63+'[1]3.Buxhet e Financa'!G64+'[1]Drejtoira e Sherbimeve publike'!G64+[1]zjarrefiksat!H63+'[1]Zyra komunale per komunitet dhe'!G63+'[1]Drjetoria per Bujqesi'!G63+'[1]Drejtoria e Inspektoratit'!G63+'[1]6.Kadaster gjeodezi'!G63+'[1]Drejtoria per Urbanizem'!G63+'[1]7.Drejtoria per kultur rini dhe'!G63+'[1]Përkrahja e Rinisë-'!G63+'[1]Sporti dhe Rekreacioni'!G63+[1]DKA!G63+[1]DKSH!G63+[1]Q.P.S!G63</f>
        <v>5000</v>
      </c>
      <c r="H64" s="202">
        <f t="shared" si="6"/>
        <v>16750</v>
      </c>
      <c r="I64" s="189">
        <f t="shared" si="7"/>
        <v>16750</v>
      </c>
      <c r="J64" s="190">
        <f t="shared" si="7"/>
        <v>16750</v>
      </c>
      <c r="K64" s="203" t="e">
        <f>#REF!</f>
        <v>#REF!</v>
      </c>
      <c r="L64" s="201">
        <v>16750</v>
      </c>
      <c r="M64" s="202">
        <v>16750</v>
      </c>
      <c r="N64" s="125"/>
    </row>
    <row r="65" spans="1:14" ht="20.100000000000001" customHeight="1">
      <c r="A65" s="214"/>
      <c r="B65" s="213" t="s">
        <v>150</v>
      </c>
      <c r="C65" s="215" t="s">
        <v>151</v>
      </c>
      <c r="D65" s="201">
        <f>'[1] 1.Zyra e Kryetarit '!E64+'[1]Zyra e Kuvendit'!E64+'[1]2.Administrata'!E65+'[1]Zyra per barazi Gjinore'!D64+'[1]3.Buxhet e Financa'!D65+'[1]Drejtoira e Sherbimeve publike'!D65+[1]zjarrefiksat!E64+'[1]Zyra komunale per komunitet dhe'!D64+'[1]Drjetoria per Bujqesi'!D64+'[1]Drejtoria e Inspektoratit'!D64+'[1]6.Kadaster gjeodezi'!D64+'[1]Drejtoria per Urbanizem'!D64+'[1]7.Drejtoria per kultur rini dhe'!D64+'[1]Përkrahja e Rinisë-'!D64+'[1]Sporti dhe Rekreacioni'!D64+[1]DKA!D64+[1]DKSH!D64+[1]Q.P.S!D64</f>
        <v>5000</v>
      </c>
      <c r="E65" s="201">
        <f>'[1] 1.Zyra e Kryetarit '!F64:F211+'[1]Zyra e Kuvendit'!F64:F211+'[1]2.Administrata'!F65:F212+'[1]Zyra per barazi Gjinore'!E64:E211+'[1]3.Buxhet e Financa'!E65:E212+'[1]Drejtoira e Sherbimeve publike'!E65:E212+[1]zjarrefiksat!F64:F211+'[1]Zyra komunale per komunitet dhe'!E64:E211+'[1]Drjetoria per Bujqesi'!E64:E211+'[1]Drejtoria e Inspektoratit'!E64:E211+'[1]6.Kadaster gjeodezi'!E64:E211+'[1]Drejtoria per Urbanizem'!E64:E211+'[1]7.Drejtoria per kultur rini dhe'!E64:E211+'[1]Përkrahja e Rinisë-'!E64:E211+'[1]Sporti dhe Rekreacioni'!E64:E211+[1]DKA!E64:E212+[1]DKSH!E64:E211+[1]Q.P.S!E64:E211</f>
        <v>0</v>
      </c>
      <c r="F65" s="201">
        <f>'[1] 1.Zyra e Kryetarit '!G64:G211+'[1]Zyra e Kuvendit'!G64:G211+'[1]2.Administrata'!G65:G212+'[1]Zyra per barazi Gjinore'!F64:F211+'[1]3.Buxhet e Financa'!F65:F212+'[1]Drejtoira e Sherbimeve publike'!F65:F212+[1]zjarrefiksat!G64:G211+'[1]Zyra komunale per komunitet dhe'!F64:F211+'[1]Drjetoria per Bujqesi'!F64:F211+'[1]Drejtoria e Inspektoratit'!F64:F211+'[1]6.Kadaster gjeodezi'!F64:F211+'[1]Drejtoria per Urbanizem'!F64:F211+'[1]7.Drejtoria per kultur rini dhe'!F64:F211+'[1]Përkrahja e Rinisë-'!F64:F211+'[1]Sporti dhe Rekreacioni'!F64:F211+[1]DKA!F64:F212+[1]DKSH!F64:F211+[1]Q.P.S!F64:F211</f>
        <v>0</v>
      </c>
      <c r="G65" s="201">
        <f>'[1] 1.Zyra e Kryetarit '!H64+'[1]Zyra e Kuvendit'!H64+'[1]2.Administrata'!H65+'[1]Zyra per barazi Gjinore'!G64+'[1]3.Buxhet e Financa'!G65+'[1]Drejtoira e Sherbimeve publike'!G65+[1]zjarrefiksat!H64+'[1]Zyra komunale per komunitet dhe'!G64+'[1]Drjetoria per Bujqesi'!G64+'[1]Drejtoria e Inspektoratit'!G64+'[1]6.Kadaster gjeodezi'!G64+'[1]Drejtoria per Urbanizem'!G64+'[1]7.Drejtoria per kultur rini dhe'!G64+'[1]Përkrahja e Rinisë-'!G64+'[1]Sporti dhe Rekreacioni'!G64+[1]DKA!G64+[1]DKSH!G64+[1]Q.P.S!G64</f>
        <v>0</v>
      </c>
      <c r="H65" s="202">
        <f t="shared" si="6"/>
        <v>5000</v>
      </c>
      <c r="I65" s="189"/>
      <c r="J65" s="190"/>
      <c r="K65" s="203"/>
      <c r="L65" s="201">
        <v>5000</v>
      </c>
      <c r="M65" s="202">
        <v>5000</v>
      </c>
      <c r="N65" s="125"/>
    </row>
    <row r="66" spans="1:14" ht="20.100000000000001" customHeight="1">
      <c r="A66" s="230"/>
      <c r="B66" s="231" t="s">
        <v>152</v>
      </c>
      <c r="C66" s="226" t="s">
        <v>153</v>
      </c>
      <c r="D66" s="211">
        <f>D75+D74+D73+D72+D71+D70+D69+D68+D67</f>
        <v>67900</v>
      </c>
      <c r="E66" s="211">
        <f>E75+E74+E73+E72+E71+E70+E69+E68+E67</f>
        <v>0</v>
      </c>
      <c r="F66" s="211">
        <f>F75+F74+F73+F72+F71+F70+F69+F68+F67</f>
        <v>0</v>
      </c>
      <c r="G66" s="211">
        <f>G75+G74+G73+G72+G71+G70+G69+G68+G67</f>
        <v>20500</v>
      </c>
      <c r="H66" s="211">
        <f>H75+H74+H73+H72+H71+H70+H69+H68+H67</f>
        <v>88400</v>
      </c>
      <c r="I66" s="145">
        <f>SUM(I67:I75)</f>
        <v>88400</v>
      </c>
      <c r="J66" s="173">
        <f t="shared" si="7"/>
        <v>88400</v>
      </c>
      <c r="K66" s="212" t="e">
        <f>SUM(K67:K75)</f>
        <v>#REF!</v>
      </c>
      <c r="L66" s="211">
        <v>88400</v>
      </c>
      <c r="M66" s="211">
        <v>88400</v>
      </c>
      <c r="N66" s="125"/>
    </row>
    <row r="67" spans="1:14" ht="20.100000000000001" customHeight="1">
      <c r="A67" s="232"/>
      <c r="B67" s="213" t="s">
        <v>154</v>
      </c>
      <c r="C67" s="215">
        <v>13610</v>
      </c>
      <c r="D67" s="201">
        <f>'[1] 1.Zyra e Kryetarit '!E66+'[1]Zyra e Kuvendit'!E66+'[1]2.Administrata'!E67+'[1]Zyra per barazi Gjinore'!D66+'[1]3.Buxhet e Financa'!D67+'[1]Drejtoira e Sherbimeve publike'!D67+[1]zjarrefiksat!E66+'[1]Zyra komunale per komunitet dhe'!D66+'[1]Drjetoria per Bujqesi'!D66+'[1]Drejtoria e Inspektoratit'!D66+'[1]6.Kadaster gjeodezi'!D66+'[1]Drejtoria per Urbanizem'!D66+'[1]7.Drejtoria per kultur rini dhe'!D66+'[1]Përkrahja e Rinisë-'!D66+'[1]Sporti dhe Rekreacioni'!D66+[1]DKA!D66+[1]DKSH!D66+[1]Q.P.S!D66</f>
        <v>15900</v>
      </c>
      <c r="E67" s="201">
        <f>'[1] 1.Zyra e Kryetarit '!F66:F213+'[1]Zyra e Kuvendit'!F66:F213+'[1]2.Administrata'!F67:F214+'[1]Zyra per barazi Gjinore'!E66:E213+'[1]3.Buxhet e Financa'!E67:E214+'[1]Drejtoira e Sherbimeve publike'!E67:E214+[1]zjarrefiksat!F66:F213+'[1]Zyra komunale per komunitet dhe'!E66:E213+'[1]Drjetoria per Bujqesi'!E66:E213+'[1]Drejtoria e Inspektoratit'!E66:E213+'[1]6.Kadaster gjeodezi'!E66:E213+'[1]Drejtoria per Urbanizem'!E66:E213+'[1]7.Drejtoria per kultur rini dhe'!E66:E213+'[1]Përkrahja e Rinisë-'!E66:E213+'[1]Sporti dhe Rekreacioni'!E66:E213+[1]DKA!E66:E214+[1]DKSH!E66:E213+[1]Q.P.S!E66:E213</f>
        <v>0</v>
      </c>
      <c r="F67" s="201">
        <f>'[1] 1.Zyra e Kryetarit '!G66:G213+'[1]Zyra e Kuvendit'!G66:G213+'[1]2.Administrata'!G67:G214+'[1]Zyra per barazi Gjinore'!F66:F213+'[1]3.Buxhet e Financa'!F67:F214+'[1]Drejtoira e Sherbimeve publike'!F67:F214+[1]zjarrefiksat!G66:G213+'[1]Zyra komunale per komunitet dhe'!F66:F213+'[1]Drjetoria per Bujqesi'!F66:F213+'[1]Drejtoria e Inspektoratit'!F66:F213+'[1]6.Kadaster gjeodezi'!F66:F213+'[1]Drejtoria per Urbanizem'!F66:F213+'[1]7.Drejtoria per kultur rini dhe'!F66:F213+'[1]Përkrahja e Rinisë-'!F66:F213+'[1]Sporti dhe Rekreacioni'!F66:F213+[1]DKA!F66:F214+[1]DKSH!F66:F213+[1]Q.P.S!F66:F213</f>
        <v>0</v>
      </c>
      <c r="G67" s="201">
        <f>'[1] 1.Zyra e Kryetarit '!H66+'[1]Zyra e Kuvendit'!H66+'[1]2.Administrata'!H67+'[1]Zyra per barazi Gjinore'!G66+'[1]3.Buxhet e Financa'!G67+'[1]Drejtoira e Sherbimeve publike'!G67+[1]zjarrefiksat!H66+'[1]Zyra komunale per komunitet dhe'!G66+'[1]Drjetoria per Bujqesi'!G66+'[1]Drejtoria e Inspektoratit'!G66+'[1]6.Kadaster gjeodezi'!G66+'[1]Drejtoria per Urbanizem'!G66+'[1]7.Drejtoria per kultur rini dhe'!G66+'[1]Përkrahja e Rinisë-'!G66+'[1]Sporti dhe Rekreacioni'!G66+[1]DKA!G66+[1]DKSH!G66+[1]Q.P.S!G66</f>
        <v>7000</v>
      </c>
      <c r="H67" s="202">
        <f>D67+E67+F67+G67</f>
        <v>22900</v>
      </c>
      <c r="I67" s="189">
        <f t="shared" si="7"/>
        <v>22900</v>
      </c>
      <c r="J67" s="190">
        <f t="shared" si="7"/>
        <v>22900</v>
      </c>
      <c r="K67" s="203" t="e">
        <f>#REF!</f>
        <v>#REF!</v>
      </c>
      <c r="L67" s="201">
        <v>22900</v>
      </c>
      <c r="M67" s="202">
        <v>22900</v>
      </c>
      <c r="N67" s="125"/>
    </row>
    <row r="68" spans="1:14" ht="20.100000000000001" customHeight="1">
      <c r="A68" s="232"/>
      <c r="B68" s="233" t="s">
        <v>155</v>
      </c>
      <c r="C68" s="215" t="s">
        <v>156</v>
      </c>
      <c r="D68" s="201">
        <f>'[1] 1.Zyra e Kryetarit '!E67+'[1]Zyra e Kuvendit'!E67+'[1]2.Administrata'!E68+'[1]Zyra per barazi Gjinore'!D67+'[1]3.Buxhet e Financa'!D68+'[1]Drejtoira e Sherbimeve publike'!D68+[1]zjarrefiksat!E67+'[1]Zyra komunale per komunitet dhe'!D67+'[1]Drjetoria per Bujqesi'!D67+'[1]Drejtoria e Inspektoratit'!D67+'[1]6.Kadaster gjeodezi'!D67+'[1]Drejtoria per Urbanizem'!D67+'[1]7.Drejtoria per kultur rini dhe'!D67+'[1]Përkrahja e Rinisë-'!D67+'[1]Sporti dhe Rekreacioni'!D67+[1]DKA!D67+[1]DKSH!D67+[1]Q.P.S!D67</f>
        <v>0</v>
      </c>
      <c r="E68" s="201">
        <f>'[1] 1.Zyra e Kryetarit '!F67:F214+'[1]Zyra e Kuvendit'!F67:F214+'[1]2.Administrata'!F68:F215+'[1]Zyra per barazi Gjinore'!E67:E214+'[1]3.Buxhet e Financa'!E68:E215+'[1]Drejtoira e Sherbimeve publike'!E68:E215+[1]zjarrefiksat!F67:F214+'[1]Zyra komunale per komunitet dhe'!E67:E214+'[1]Drjetoria per Bujqesi'!E67:E214+'[1]Drejtoria e Inspektoratit'!E67:E214+'[1]6.Kadaster gjeodezi'!E67:E214+'[1]Drejtoria per Urbanizem'!E67:E214+'[1]7.Drejtoria per kultur rini dhe'!E67:E214+'[1]Përkrahja e Rinisë-'!E67:E214+'[1]Sporti dhe Rekreacioni'!E67:E214+[1]DKA!E67:E215+[1]DKSH!E67:E214+[1]Q.P.S!E67:E214</f>
        <v>0</v>
      </c>
      <c r="F68" s="201">
        <f>'[1] 1.Zyra e Kryetarit '!G67:G214+'[1]Zyra e Kuvendit'!G67:G214+'[1]2.Administrata'!G68:G215+'[1]Zyra per barazi Gjinore'!F67:F214+'[1]3.Buxhet e Financa'!F68:F215+'[1]Drejtoira e Sherbimeve publike'!F68:F215+[1]zjarrefiksat!G67:G214+'[1]Zyra komunale per komunitet dhe'!F67:F214+'[1]Drjetoria per Bujqesi'!F67:F214+'[1]Drejtoria e Inspektoratit'!F67:F214+'[1]6.Kadaster gjeodezi'!F67:F214+'[1]Drejtoria per Urbanizem'!F67:F214+'[1]7.Drejtoria per kultur rini dhe'!F67:F214+'[1]Përkrahja e Rinisë-'!F67:F214+'[1]Sporti dhe Rekreacioni'!F67:F214+[1]DKA!F67:F215+[1]DKSH!F67:F214+[1]Q.P.S!F67:F214</f>
        <v>0</v>
      </c>
      <c r="G68" s="201">
        <f>'[1] 1.Zyra e Kryetarit '!H67+'[1]Zyra e Kuvendit'!H67+'[1]2.Administrata'!H68+'[1]Zyra per barazi Gjinore'!G67+'[1]3.Buxhet e Financa'!G68+'[1]Drejtoira e Sherbimeve publike'!G68+[1]zjarrefiksat!H67+'[1]Zyra komunale per komunitet dhe'!G67+'[1]Drjetoria per Bujqesi'!G67+'[1]Drejtoria e Inspektoratit'!G67+'[1]6.Kadaster gjeodezi'!G67+'[1]Drejtoria per Urbanizem'!G67+'[1]7.Drejtoria per kultur rini dhe'!G67+'[1]Përkrahja e Rinisë-'!G67+'[1]Sporti dhe Rekreacioni'!G67+[1]DKA!G67+[1]DKSH!G67+[1]Q.P.S!G67</f>
        <v>0</v>
      </c>
      <c r="H68" s="202">
        <f t="shared" ref="H68:H75" si="8">D68+E68+F68+G68</f>
        <v>0</v>
      </c>
      <c r="I68" s="189"/>
      <c r="J68" s="190"/>
      <c r="K68" s="203"/>
      <c r="L68" s="201">
        <v>0</v>
      </c>
      <c r="M68" s="202">
        <v>0</v>
      </c>
      <c r="N68" s="125"/>
    </row>
    <row r="69" spans="1:14" ht="20.100000000000001" customHeight="1">
      <c r="A69" s="234"/>
      <c r="B69" s="235" t="s">
        <v>157</v>
      </c>
      <c r="C69" s="229">
        <v>13620</v>
      </c>
      <c r="D69" s="201">
        <f>'[1] 1.Zyra e Kryetarit '!E68+'[1]Zyra e Kuvendit'!E68+'[1]2.Administrata'!E69+'[1]Zyra per barazi Gjinore'!D68+'[1]3.Buxhet e Financa'!D69+'[1]Drejtoira e Sherbimeve publike'!D69+[1]zjarrefiksat!E68+'[1]Zyra komunale per komunitet dhe'!D68+'[1]Drjetoria per Bujqesi'!D68+'[1]Drejtoria e Inspektoratit'!D68+'[1]6.Kadaster gjeodezi'!D68+'[1]Drejtoria per Urbanizem'!D68+'[1]7.Drejtoria per kultur rini dhe'!D68+'[1]Përkrahja e Rinisë-'!D68+'[1]Sporti dhe Rekreacioni'!D68+[1]DKA!D68+[1]DKSH!D68+[1]Q.P.S!D68</f>
        <v>19000</v>
      </c>
      <c r="E69" s="201">
        <f>'[1] 1.Zyra e Kryetarit '!F68:F215+'[1]Zyra e Kuvendit'!F68:F215+'[1]2.Administrata'!F69:F216+'[1]Zyra per barazi Gjinore'!E68:E215+'[1]3.Buxhet e Financa'!E69:E216+'[1]Drejtoira e Sherbimeve publike'!E69:E216+[1]zjarrefiksat!F68:F215+'[1]Zyra komunale per komunitet dhe'!E68:E215+'[1]Drjetoria per Bujqesi'!E68:E215+'[1]Drejtoria e Inspektoratit'!E68:E215+'[1]6.Kadaster gjeodezi'!E68:E215+'[1]Drejtoria per Urbanizem'!E68:E215+'[1]7.Drejtoria per kultur rini dhe'!E68:E215+'[1]Përkrahja e Rinisë-'!E68:E215+'[1]Sporti dhe Rekreacioni'!E68:E215+[1]DKA!E68:E216+[1]DKSH!E68:E215+[1]Q.P.S!E68:E215</f>
        <v>0</v>
      </c>
      <c r="F69" s="201">
        <f>'[1] 1.Zyra e Kryetarit '!G68:G215+'[1]Zyra e Kuvendit'!G68:G215+'[1]2.Administrata'!G69:G216+'[1]Zyra per barazi Gjinore'!F68:F215+'[1]3.Buxhet e Financa'!F69:F216+'[1]Drejtoira e Sherbimeve publike'!F69:F216+[1]zjarrefiksat!G68:G215+'[1]Zyra komunale per komunitet dhe'!F68:F215+'[1]Drjetoria per Bujqesi'!F68:F215+'[1]Drejtoria e Inspektoratit'!F68:F215+'[1]6.Kadaster gjeodezi'!F68:F215+'[1]Drejtoria per Urbanizem'!F68:F215+'[1]7.Drejtoria per kultur rini dhe'!F68:F215+'[1]Përkrahja e Rinisë-'!F68:F215+'[1]Sporti dhe Rekreacioni'!F68:F215+[1]DKA!F68:F216+[1]DKSH!F68:F215+[1]Q.P.S!F68:F215</f>
        <v>0</v>
      </c>
      <c r="G69" s="201">
        <f>'[1] 1.Zyra e Kryetarit '!H68+'[1]Zyra e Kuvendit'!H68+'[1]2.Administrata'!H69+'[1]Zyra per barazi Gjinore'!G68+'[1]3.Buxhet e Financa'!G69+'[1]Drejtoira e Sherbimeve publike'!G69+[1]zjarrefiksat!H68+'[1]Zyra komunale per komunitet dhe'!G68+'[1]Drjetoria per Bujqesi'!G68+'[1]Drejtoria e Inspektoratit'!G68+'[1]6.Kadaster gjeodezi'!G68+'[1]Drejtoria per Urbanizem'!G68+'[1]7.Drejtoria per kultur rini dhe'!G68+'[1]Përkrahja e Rinisë-'!G68+'[1]Sporti dhe Rekreacioni'!G68+[1]DKA!G68+[1]DKSH!G68+[1]Q.P.S!G68</f>
        <v>10000</v>
      </c>
      <c r="H69" s="202">
        <f t="shared" si="8"/>
        <v>29000</v>
      </c>
      <c r="I69" s="236">
        <f>E69+H69</f>
        <v>29000</v>
      </c>
      <c r="J69" s="222">
        <f>F69+I69</f>
        <v>29000</v>
      </c>
      <c r="K69" s="203" t="e">
        <f>#REF!</f>
        <v>#REF!</v>
      </c>
      <c r="L69" s="204">
        <v>29000</v>
      </c>
      <c r="M69" s="237">
        <v>29000</v>
      </c>
      <c r="N69" s="125"/>
    </row>
    <row r="70" spans="1:14" ht="20.100000000000001" customHeight="1">
      <c r="A70" s="232"/>
      <c r="B70" s="213" t="s">
        <v>158</v>
      </c>
      <c r="C70" s="215">
        <v>13630</v>
      </c>
      <c r="D70" s="201">
        <f>'[1] 1.Zyra e Kryetarit '!E69+'[1]Zyra e Kuvendit'!E69+'[1]2.Administrata'!E70+'[1]Zyra per barazi Gjinore'!D69+'[1]3.Buxhet e Financa'!D70+'[1]Drejtoira e Sherbimeve publike'!D70+[1]zjarrefiksat!E69+'[1]Zyra komunale per komunitet dhe'!D69+'[1]Drjetoria per Bujqesi'!D69+'[1]Drejtoria e Inspektoratit'!D69+'[1]6.Kadaster gjeodezi'!D69+'[1]Drejtoria per Urbanizem'!D69+'[1]7.Drejtoria per kultur rini dhe'!D69+'[1]Përkrahja e Rinisë-'!D69+'[1]Sporti dhe Rekreacioni'!D69+[1]DKA!D69+[1]DKSH!D69+[1]Q.P.S!D69</f>
        <v>15000</v>
      </c>
      <c r="E70" s="201">
        <f>'[1] 1.Zyra e Kryetarit '!F69:F216+'[1]Zyra e Kuvendit'!F69:F216+'[1]2.Administrata'!F70:F217+'[1]Zyra per barazi Gjinore'!E69:E216+'[1]3.Buxhet e Financa'!E70:E217+'[1]Drejtoira e Sherbimeve publike'!E70:E217+[1]zjarrefiksat!F69:F216+'[1]Zyra komunale per komunitet dhe'!E69:E216+'[1]Drjetoria per Bujqesi'!E69:E216+'[1]Drejtoria e Inspektoratit'!E69:E216+'[1]6.Kadaster gjeodezi'!E69:E216+'[1]Drejtoria per Urbanizem'!E69:E216+'[1]7.Drejtoria per kultur rini dhe'!E69:E216+'[1]Përkrahja e Rinisë-'!E69:E216+'[1]Sporti dhe Rekreacioni'!E69:E216+[1]DKA!E69:E217+[1]DKSH!E69:E216+[1]Q.P.S!E69:E216</f>
        <v>0</v>
      </c>
      <c r="F70" s="201">
        <f>'[1] 1.Zyra e Kryetarit '!G69:G216+'[1]Zyra e Kuvendit'!G69:G216+'[1]2.Administrata'!G70:G217+'[1]Zyra per barazi Gjinore'!F69:F216+'[1]3.Buxhet e Financa'!F70:F217+'[1]Drejtoira e Sherbimeve publike'!F70:F217+[1]zjarrefiksat!G69:G216+'[1]Zyra komunale per komunitet dhe'!F69:F216+'[1]Drjetoria per Bujqesi'!F69:F216+'[1]Drejtoria e Inspektoratit'!F69:F216+'[1]6.Kadaster gjeodezi'!F69:F216+'[1]Drejtoria per Urbanizem'!F69:F216+'[1]7.Drejtoria per kultur rini dhe'!F69:F216+'[1]Përkrahja e Rinisë-'!F69:F216+'[1]Sporti dhe Rekreacioni'!F69:F216+[1]DKA!F69:F217+[1]DKSH!F69:F216+[1]Q.P.S!F69:F216</f>
        <v>0</v>
      </c>
      <c r="G70" s="201">
        <f>'[1] 1.Zyra e Kryetarit '!H69+'[1]Zyra e Kuvendit'!H69+'[1]2.Administrata'!H70+'[1]Zyra per barazi Gjinore'!G69+'[1]3.Buxhet e Financa'!G70+'[1]Drejtoira e Sherbimeve publike'!G70+[1]zjarrefiksat!H69+'[1]Zyra komunale per komunitet dhe'!G69+'[1]Drjetoria per Bujqesi'!G69+'[1]Drejtoria e Inspektoratit'!G69+'[1]6.Kadaster gjeodezi'!G69+'[1]Drejtoria per Urbanizem'!G69+'[1]7.Drejtoria per kultur rini dhe'!G69+'[1]Përkrahja e Rinisë-'!G69+'[1]Sporti dhe Rekreacioni'!G69+[1]DKA!G69+[1]DKSH!G69+[1]Q.P.S!G69</f>
        <v>0</v>
      </c>
      <c r="H70" s="202">
        <f t="shared" si="8"/>
        <v>15000</v>
      </c>
      <c r="I70" s="189">
        <f t="shared" si="7"/>
        <v>15000</v>
      </c>
      <c r="J70" s="190">
        <f t="shared" si="7"/>
        <v>15000</v>
      </c>
      <c r="K70" s="203" t="e">
        <f>#REF!</f>
        <v>#REF!</v>
      </c>
      <c r="L70" s="204">
        <v>15000</v>
      </c>
      <c r="M70" s="237">
        <v>15000</v>
      </c>
      <c r="N70" s="125"/>
    </row>
    <row r="71" spans="1:14" ht="20.100000000000001" customHeight="1">
      <c r="A71" s="232"/>
      <c r="B71" s="213" t="s">
        <v>159</v>
      </c>
      <c r="C71" s="215">
        <v>13640</v>
      </c>
      <c r="D71" s="201">
        <f>'[1] 1.Zyra e Kryetarit '!E70+'[1]Zyra e Kuvendit'!E70+'[1]2.Administrata'!E71+'[1]Zyra per barazi Gjinore'!D70+'[1]3.Buxhet e Financa'!D71+'[1]Drejtoira e Sherbimeve publike'!D71+[1]zjarrefiksat!E70+'[1]Zyra komunale per komunitet dhe'!D70+'[1]Drjetoria per Bujqesi'!D70+'[1]Drejtoria e Inspektoratit'!D70+'[1]6.Kadaster gjeodezi'!D70+'[1]Drejtoria per Urbanizem'!D70+'[1]7.Drejtoria per kultur rini dhe'!D70+'[1]Përkrahja e Rinisë-'!D70+'[1]Sporti dhe Rekreacioni'!D70+[1]DKA!D70+[1]DKSH!D70+[1]Q.P.S!D70</f>
        <v>10000</v>
      </c>
      <c r="E71" s="201">
        <f>'[1] 1.Zyra e Kryetarit '!F70:F217+'[1]Zyra e Kuvendit'!F70:F217+'[1]2.Administrata'!F71:F218+'[1]Zyra per barazi Gjinore'!E70:E217+'[1]3.Buxhet e Financa'!E71:E218+'[1]Drejtoira e Sherbimeve publike'!E71:E218+[1]zjarrefiksat!F70:F217+'[1]Zyra komunale per komunitet dhe'!E70:E217+'[1]Drjetoria per Bujqesi'!E70:E217+'[1]Drejtoria e Inspektoratit'!E70:E217+'[1]6.Kadaster gjeodezi'!E70:E217+'[1]Drejtoria per Urbanizem'!E70:E217+'[1]7.Drejtoria per kultur rini dhe'!E70:E217+'[1]Përkrahja e Rinisë-'!E70:E217+'[1]Sporti dhe Rekreacioni'!E70:E217+[1]DKA!E70:E218+[1]DKSH!E70:E217+[1]Q.P.S!E70:E217</f>
        <v>0</v>
      </c>
      <c r="F71" s="201">
        <f>'[1] 1.Zyra e Kryetarit '!G70:G217+'[1]Zyra e Kuvendit'!G70:G217+'[1]2.Administrata'!G71:G218+'[1]Zyra per barazi Gjinore'!F70:F217+'[1]3.Buxhet e Financa'!F71:F218+'[1]Drejtoira e Sherbimeve publike'!F71:F218+[1]zjarrefiksat!G70:G217+'[1]Zyra komunale per komunitet dhe'!F70:F217+'[1]Drjetoria per Bujqesi'!F70:F217+'[1]Drejtoria e Inspektoratit'!F70:F217+'[1]6.Kadaster gjeodezi'!F70:F217+'[1]Drejtoria per Urbanizem'!F70:F217+'[1]7.Drejtoria per kultur rini dhe'!F70:F217+'[1]Përkrahja e Rinisë-'!F70:F217+'[1]Sporti dhe Rekreacioni'!F70:F217+[1]DKA!F70:F218+[1]DKSH!F70:F217+[1]Q.P.S!F70:F217</f>
        <v>0</v>
      </c>
      <c r="G71" s="201">
        <f>'[1] 1.Zyra e Kryetarit '!H70+'[1]Zyra e Kuvendit'!H70+'[1]2.Administrata'!H71+'[1]Zyra per barazi Gjinore'!G70+'[1]3.Buxhet e Financa'!G71+'[1]Drejtoira e Sherbimeve publike'!G71+[1]zjarrefiksat!H70+'[1]Zyra komunale per komunitet dhe'!G70+'[1]Drjetoria per Bujqesi'!G70+'[1]Drejtoria e Inspektoratit'!G70+'[1]6.Kadaster gjeodezi'!G70+'[1]Drejtoria per Urbanizem'!G70+'[1]7.Drejtoria per kultur rini dhe'!G70+'[1]Përkrahja e Rinisë-'!G70+'[1]Sporti dhe Rekreacioni'!G70+[1]DKA!G70+[1]DKSH!G70+[1]Q.P.S!G70</f>
        <v>3500</v>
      </c>
      <c r="H71" s="202">
        <f t="shared" si="8"/>
        <v>13500</v>
      </c>
      <c r="I71" s="189">
        <f t="shared" si="7"/>
        <v>13500</v>
      </c>
      <c r="J71" s="190">
        <f t="shared" si="7"/>
        <v>13500</v>
      </c>
      <c r="K71" s="203" t="e">
        <f>#REF!</f>
        <v>#REF!</v>
      </c>
      <c r="L71" s="204">
        <v>13500</v>
      </c>
      <c r="M71" s="237">
        <v>13500</v>
      </c>
      <c r="N71" s="125"/>
    </row>
    <row r="72" spans="1:14" ht="20.100000000000001" customHeight="1">
      <c r="A72" s="232"/>
      <c r="B72" s="213" t="s">
        <v>160</v>
      </c>
      <c r="C72" s="215">
        <v>13650</v>
      </c>
      <c r="D72" s="201">
        <f>'[1] 1.Zyra e Kryetarit '!E71+'[1]Zyra e Kuvendit'!E71+'[1]2.Administrata'!E72+'[1]Zyra per barazi Gjinore'!D71+'[1]3.Buxhet e Financa'!D72+'[1]Drejtoira e Sherbimeve publike'!D72+[1]zjarrefiksat!E71+'[1]Zyra komunale per komunitet dhe'!D71+'[1]Drjetoria per Bujqesi'!D71+'[1]Drejtoria e Inspektoratit'!D71+'[1]6.Kadaster gjeodezi'!D71+'[1]Drejtoria per Urbanizem'!D71+'[1]7.Drejtoria per kultur rini dhe'!D71+'[1]Përkrahja e Rinisë-'!D71+'[1]Sporti dhe Rekreacioni'!D71+[1]DKA!D71+[1]DKSH!D71+[1]Q.P.S!D71</f>
        <v>8000</v>
      </c>
      <c r="E72" s="201">
        <f>'[1] 1.Zyra e Kryetarit '!F71:F218+'[1]Zyra e Kuvendit'!F71:F218+'[1]2.Administrata'!F72:F219+'[1]Zyra per barazi Gjinore'!E71:E218+'[1]3.Buxhet e Financa'!E72:E219+'[1]Drejtoira e Sherbimeve publike'!E72:E219+[1]zjarrefiksat!F71:F218+'[1]Zyra komunale per komunitet dhe'!E71:E218+'[1]Drjetoria per Bujqesi'!E71:E218+'[1]Drejtoria e Inspektoratit'!E71:E218+'[1]6.Kadaster gjeodezi'!E71:E218+'[1]Drejtoria per Urbanizem'!E71:E218+'[1]7.Drejtoria per kultur rini dhe'!E71:E218+'[1]Përkrahja e Rinisë-'!E71:E218+'[1]Sporti dhe Rekreacioni'!E71:E218+[1]DKA!E71:E219+[1]DKSH!E71:E218+[1]Q.P.S!E71:E218</f>
        <v>0</v>
      </c>
      <c r="F72" s="201">
        <f>'[1] 1.Zyra e Kryetarit '!G71:G218+'[1]Zyra e Kuvendit'!G71:G218+'[1]2.Administrata'!G72:G219+'[1]Zyra per barazi Gjinore'!F71:F218+'[1]3.Buxhet e Financa'!F72:F219+'[1]Drejtoira e Sherbimeve publike'!F72:F219+[1]zjarrefiksat!G71:G218+'[1]Zyra komunale per komunitet dhe'!F71:F218+'[1]Drjetoria per Bujqesi'!F71:F218+'[1]Drejtoria e Inspektoratit'!F71:F218+'[1]6.Kadaster gjeodezi'!F71:F218+'[1]Drejtoria per Urbanizem'!F71:F218+'[1]7.Drejtoria per kultur rini dhe'!F71:F218+'[1]Përkrahja e Rinisë-'!F71:F218+'[1]Sporti dhe Rekreacioni'!F71:F218+[1]DKA!F71:F219+[1]DKSH!F71:F218+[1]Q.P.S!F71:F218</f>
        <v>0</v>
      </c>
      <c r="G72" s="201">
        <f>'[1] 1.Zyra e Kryetarit '!H71+'[1]Zyra e Kuvendit'!H71+'[1]2.Administrata'!H72+'[1]Zyra per barazi Gjinore'!G71+'[1]3.Buxhet e Financa'!G72+'[1]Drejtoira e Sherbimeve publike'!G72+[1]zjarrefiksat!H71+'[1]Zyra komunale per komunitet dhe'!G71+'[1]Drjetoria per Bujqesi'!G71+'[1]Drejtoria e Inspektoratit'!G71+'[1]6.Kadaster gjeodezi'!G71+'[1]Drejtoria per Urbanizem'!G71+'[1]7.Drejtoria per kultur rini dhe'!G71+'[1]Përkrahja e Rinisë-'!G71+'[1]Sporti dhe Rekreacioni'!G71+[1]DKA!G71+[1]DKSH!G71+[1]Q.P.S!G71</f>
        <v>0</v>
      </c>
      <c r="H72" s="202">
        <f t="shared" si="8"/>
        <v>8000</v>
      </c>
      <c r="I72" s="189">
        <f t="shared" si="7"/>
        <v>8000</v>
      </c>
      <c r="J72" s="190">
        <f t="shared" si="7"/>
        <v>8000</v>
      </c>
      <c r="K72" s="203" t="e">
        <f>#REF!</f>
        <v>#REF!</v>
      </c>
      <c r="L72" s="204">
        <v>8000</v>
      </c>
      <c r="M72" s="237">
        <v>8000</v>
      </c>
      <c r="N72" s="125"/>
    </row>
    <row r="73" spans="1:14" ht="20.100000000000001" customHeight="1">
      <c r="A73" s="232"/>
      <c r="B73" s="213" t="s">
        <v>161</v>
      </c>
      <c r="C73" s="215" t="s">
        <v>162</v>
      </c>
      <c r="D73" s="201">
        <f>'[1] 1.Zyra e Kryetarit '!E72+'[1]Zyra e Kuvendit'!E72+'[1]2.Administrata'!E73+'[1]Zyra per barazi Gjinore'!D72+'[1]3.Buxhet e Financa'!D73+'[1]Drejtoira e Sherbimeve publike'!D73+[1]zjarrefiksat!E72+'[1]Zyra komunale per komunitet dhe'!D72+'[1]Drjetoria per Bujqesi'!D72+'[1]Drejtoria e Inspektoratit'!D72+'[1]6.Kadaster gjeodezi'!D72+'[1]Drejtoria per Urbanizem'!D72+'[1]7.Drejtoria per kultur rini dhe'!D72+'[1]Përkrahja e Rinisë-'!D72+'[1]Sporti dhe Rekreacioni'!D72+[1]DKA!D72+[1]DKSH!D72+[1]Q.P.S!D72</f>
        <v>0</v>
      </c>
      <c r="E73" s="201">
        <f>'[1] 1.Zyra e Kryetarit '!F72:F219+'[1]Zyra e Kuvendit'!F72:F219+'[1]2.Administrata'!F73:F220+'[1]Zyra per barazi Gjinore'!E72:E219+'[1]3.Buxhet e Financa'!E73:E220+'[1]Drejtoira e Sherbimeve publike'!E73:E220+[1]zjarrefiksat!F72:F219+'[1]Zyra komunale per komunitet dhe'!E72:E219+'[1]Drjetoria per Bujqesi'!E72:E219+'[1]Drejtoria e Inspektoratit'!E72:E219+'[1]6.Kadaster gjeodezi'!E72:E219+'[1]Drejtoria per Urbanizem'!E72:E219+'[1]7.Drejtoria per kultur rini dhe'!E72:E219+'[1]Përkrahja e Rinisë-'!E72:E219+'[1]Sporti dhe Rekreacioni'!E72:E219+[1]DKA!E72:E220+[1]DKSH!E72:E219+[1]Q.P.S!E72:E219</f>
        <v>0</v>
      </c>
      <c r="F73" s="201">
        <f>'[1] 1.Zyra e Kryetarit '!G72:G219+'[1]Zyra e Kuvendit'!G72:G219+'[1]2.Administrata'!G73:G220+'[1]Zyra per barazi Gjinore'!F72:F219+'[1]3.Buxhet e Financa'!F73:F220+'[1]Drejtoira e Sherbimeve publike'!F73:F220+[1]zjarrefiksat!G72:G219+'[1]Zyra komunale per komunitet dhe'!F72:F219+'[1]Drjetoria per Bujqesi'!F72:F219+'[1]Drejtoria e Inspektoratit'!F72:F219+'[1]6.Kadaster gjeodezi'!F72:F219+'[1]Drejtoria per Urbanizem'!F72:F219+'[1]7.Drejtoria per kultur rini dhe'!F72:F219+'[1]Përkrahja e Rinisë-'!F72:F219+'[1]Sporti dhe Rekreacioni'!F72:F219+[1]DKA!F72:F220+[1]DKSH!F72:F219+[1]Q.P.S!F72:F219</f>
        <v>0</v>
      </c>
      <c r="G73" s="201">
        <f>'[1] 1.Zyra e Kryetarit '!H72+'[1]Zyra e Kuvendit'!H72+'[1]2.Administrata'!H73+'[1]Zyra per barazi Gjinore'!G72+'[1]3.Buxhet e Financa'!G73+'[1]Drejtoira e Sherbimeve publike'!G73+[1]zjarrefiksat!H72+'[1]Zyra komunale per komunitet dhe'!G72+'[1]Drjetoria per Bujqesi'!G72+'[1]Drejtoria e Inspektoratit'!G72+'[1]6.Kadaster gjeodezi'!G72+'[1]Drejtoria per Urbanizem'!G72+'[1]7.Drejtoria per kultur rini dhe'!G72+'[1]Përkrahja e Rinisë-'!G72+'[1]Sporti dhe Rekreacioni'!G72+[1]DKA!G72+[1]DKSH!G72+[1]Q.P.S!G72</f>
        <v>0</v>
      </c>
      <c r="H73" s="202">
        <f t="shared" si="8"/>
        <v>0</v>
      </c>
      <c r="I73" s="189">
        <f t="shared" si="7"/>
        <v>0</v>
      </c>
      <c r="J73" s="190">
        <f t="shared" si="7"/>
        <v>0</v>
      </c>
      <c r="K73" s="203"/>
      <c r="L73" s="204">
        <v>0</v>
      </c>
      <c r="M73" s="237">
        <v>0</v>
      </c>
      <c r="N73" s="125"/>
    </row>
    <row r="74" spans="1:14" ht="20.100000000000001" customHeight="1">
      <c r="A74" s="238"/>
      <c r="B74" s="221" t="s">
        <v>163</v>
      </c>
      <c r="C74" s="239" t="s">
        <v>164</v>
      </c>
      <c r="D74" s="201">
        <f>'[1] 1.Zyra e Kryetarit '!E73+'[1]Zyra e Kuvendit'!E73+'[1]2.Administrata'!E74+'[1]Zyra per barazi Gjinore'!D73+'[1]3.Buxhet e Financa'!D74+'[1]Drejtoira e Sherbimeve publike'!D74+[1]zjarrefiksat!E73+'[1]Zyra komunale per komunitet dhe'!D73+'[1]Drjetoria per Bujqesi'!D73+'[1]Drejtoria e Inspektoratit'!D73+'[1]6.Kadaster gjeodezi'!D73+'[1]Drejtoria per Urbanizem'!D73+'[1]7.Drejtoria per kultur rini dhe'!D73+'[1]Përkrahja e Rinisë-'!D73+'[1]Sporti dhe Rekreacioni'!D73+[1]DKA!D73+[1]DKSH!D73+[1]Q.P.S!D73</f>
        <v>0</v>
      </c>
      <c r="E74" s="201">
        <f>'[1] 1.Zyra e Kryetarit '!F73:F220+'[1]Zyra e Kuvendit'!F73:F220+'[1]2.Administrata'!F74:F221+'[1]Zyra per barazi Gjinore'!E73:E220+'[1]3.Buxhet e Financa'!E74:E221+'[1]Drejtoira e Sherbimeve publike'!E74:E221+[1]zjarrefiksat!F73:F220+'[1]Zyra komunale per komunitet dhe'!E73:E220+'[1]Drjetoria per Bujqesi'!E73:E220+'[1]Drejtoria e Inspektoratit'!E73:E220+'[1]6.Kadaster gjeodezi'!E73:E220+'[1]Drejtoria per Urbanizem'!E73:E220+'[1]7.Drejtoria per kultur rini dhe'!E73:E220+'[1]Përkrahja e Rinisë-'!E73:E220+'[1]Sporti dhe Rekreacioni'!E73:E220+[1]DKA!E73:E221+[1]DKSH!E73:E220+[1]Q.P.S!E73:E220</f>
        <v>0</v>
      </c>
      <c r="F74" s="201">
        <f>'[1] 1.Zyra e Kryetarit '!G73:G220+'[1]Zyra e Kuvendit'!G73:G220+'[1]2.Administrata'!G74:G221+'[1]Zyra per barazi Gjinore'!F73:F220+'[1]3.Buxhet e Financa'!F74:F221+'[1]Drejtoira e Sherbimeve publike'!F74:F221+[1]zjarrefiksat!G73:G220+'[1]Zyra komunale per komunitet dhe'!F73:F220+'[1]Drjetoria per Bujqesi'!F73:F220+'[1]Drejtoria e Inspektoratit'!F73:F220+'[1]6.Kadaster gjeodezi'!F73:F220+'[1]Drejtoria per Urbanizem'!F73:F220+'[1]7.Drejtoria per kultur rini dhe'!F73:F220+'[1]Përkrahja e Rinisë-'!F73:F220+'[1]Sporti dhe Rekreacioni'!F73:F220+[1]DKA!F73:F221+[1]DKSH!F73:F220+[1]Q.P.S!F73:F220</f>
        <v>0</v>
      </c>
      <c r="G74" s="201">
        <f>'[1] 1.Zyra e Kryetarit '!H73+'[1]Zyra e Kuvendit'!H73+'[1]2.Administrata'!H74+'[1]Zyra per barazi Gjinore'!G73+'[1]3.Buxhet e Financa'!G74+'[1]Drejtoira e Sherbimeve publike'!G74+[1]zjarrefiksat!H73+'[1]Zyra komunale per komunitet dhe'!G73+'[1]Drjetoria per Bujqesi'!G73+'[1]Drejtoria e Inspektoratit'!G73+'[1]6.Kadaster gjeodezi'!G73+'[1]Drejtoria per Urbanizem'!G73+'[1]7.Drejtoria per kultur rini dhe'!G73+'[1]Përkrahja e Rinisë-'!G73+'[1]Sporti dhe Rekreacioni'!G73+[1]DKA!G73+[1]DKSH!G73+[1]Q.P.S!G73</f>
        <v>0</v>
      </c>
      <c r="H74" s="202">
        <f t="shared" si="8"/>
        <v>0</v>
      </c>
      <c r="I74" s="189">
        <f t="shared" si="7"/>
        <v>0</v>
      </c>
      <c r="J74" s="190">
        <f t="shared" si="7"/>
        <v>0</v>
      </c>
      <c r="K74" s="203"/>
      <c r="L74" s="204">
        <v>0</v>
      </c>
      <c r="M74" s="237">
        <v>0</v>
      </c>
      <c r="N74" s="125"/>
    </row>
    <row r="75" spans="1:14" ht="20.100000000000001" customHeight="1">
      <c r="A75" s="238"/>
      <c r="B75" s="221" t="s">
        <v>165</v>
      </c>
      <c r="C75" s="239" t="s">
        <v>166</v>
      </c>
      <c r="D75" s="201">
        <f>'[1] 1.Zyra e Kryetarit '!E74+'[1]Zyra e Kuvendit'!E74+'[1]2.Administrata'!E75+'[1]Zyra per barazi Gjinore'!D74+'[1]3.Buxhet e Financa'!D75+'[1]Drejtoira e Sherbimeve publike'!D75+[1]zjarrefiksat!E74+'[1]Zyra komunale per komunitet dhe'!D74+'[1]Drjetoria per Bujqesi'!D74+'[1]Drejtoria e Inspektoratit'!D74+'[1]6.Kadaster gjeodezi'!D74+'[1]Drejtoria per Urbanizem'!D74+'[1]7.Drejtoria per kultur rini dhe'!D74+'[1]Përkrahja e Rinisë-'!D74+'[1]Sporti dhe Rekreacioni'!D74+[1]DKA!D74+[1]DKSH!D74+[1]Q.P.S!D74</f>
        <v>0</v>
      </c>
      <c r="E75" s="201">
        <f>'[1] 1.Zyra e Kryetarit '!F74:F221+'[1]Zyra e Kuvendit'!F74:F221+'[1]2.Administrata'!F75:F222+'[1]Zyra per barazi Gjinore'!E74:E221+'[1]3.Buxhet e Financa'!E75:E222+'[1]Drejtoira e Sherbimeve publike'!E75:E222+[1]zjarrefiksat!F74:F221+'[1]Zyra komunale per komunitet dhe'!E74:E221+'[1]Drjetoria per Bujqesi'!E74:E221+'[1]Drejtoria e Inspektoratit'!E74:E221+'[1]6.Kadaster gjeodezi'!E74:E221+'[1]Drejtoria per Urbanizem'!E74:E221+'[1]7.Drejtoria per kultur rini dhe'!E74:E221+'[1]Përkrahja e Rinisë-'!E74:E221+'[1]Sporti dhe Rekreacioni'!E74:E221+[1]DKA!E74:E222+[1]DKSH!E74:E221+[1]Q.P.S!E74:E221</f>
        <v>0</v>
      </c>
      <c r="F75" s="201">
        <f>'[1] 1.Zyra e Kryetarit '!G74:G221+'[1]Zyra e Kuvendit'!G74:G221+'[1]2.Administrata'!G75:G222+'[1]Zyra per barazi Gjinore'!F74:F221+'[1]3.Buxhet e Financa'!F75:F222+'[1]Drejtoira e Sherbimeve publike'!F75:F222+[1]zjarrefiksat!G74:G221+'[1]Zyra komunale per komunitet dhe'!F74:F221+'[1]Drjetoria per Bujqesi'!F74:F221+'[1]Drejtoria e Inspektoratit'!F74:F221+'[1]6.Kadaster gjeodezi'!F74:F221+'[1]Drejtoria per Urbanizem'!F74:F221+'[1]7.Drejtoria per kultur rini dhe'!F74:F221+'[1]Përkrahja e Rinisë-'!F74:F221+'[1]Sporti dhe Rekreacioni'!F74:F221+[1]DKA!F74:F222+[1]DKSH!F74:F221+[1]Q.P.S!F74:F221</f>
        <v>0</v>
      </c>
      <c r="G75" s="201">
        <f>'[1] 1.Zyra e Kryetarit '!H74+'[1]Zyra e Kuvendit'!H74+'[1]2.Administrata'!H75+'[1]Zyra per barazi Gjinore'!G74+'[1]3.Buxhet e Financa'!G75+'[1]Drejtoira e Sherbimeve publike'!G75+[1]zjarrefiksat!H74+'[1]Zyra komunale per komunitet dhe'!G74+'[1]Drjetoria per Bujqesi'!G74+'[1]Drejtoria e Inspektoratit'!G74+'[1]6.Kadaster gjeodezi'!G74+'[1]Drejtoria per Urbanizem'!G74+'[1]7.Drejtoria per kultur rini dhe'!G74+'[1]Përkrahja e Rinisë-'!G74+'[1]Sporti dhe Rekreacioni'!G74+[1]DKA!G74+[1]DKSH!G74+[1]Q.P.S!G74</f>
        <v>0</v>
      </c>
      <c r="H75" s="202">
        <f t="shared" si="8"/>
        <v>0</v>
      </c>
      <c r="I75" s="189">
        <f t="shared" si="7"/>
        <v>0</v>
      </c>
      <c r="J75" s="190">
        <f t="shared" si="7"/>
        <v>0</v>
      </c>
      <c r="K75" s="203"/>
      <c r="L75" s="201">
        <v>0</v>
      </c>
      <c r="M75" s="202">
        <v>0</v>
      </c>
      <c r="N75" s="125"/>
    </row>
    <row r="76" spans="1:14" ht="20.100000000000001" customHeight="1">
      <c r="A76" s="230"/>
      <c r="B76" s="231" t="s">
        <v>167</v>
      </c>
      <c r="C76" s="226" t="s">
        <v>168</v>
      </c>
      <c r="D76" s="211">
        <f>D82+D81+D80+D79+D78+D77</f>
        <v>63944</v>
      </c>
      <c r="E76" s="211">
        <f>E82+E81+E80+E79+E78+E77</f>
        <v>0</v>
      </c>
      <c r="F76" s="211">
        <f>F82+F81+F80+F79+F78+F77</f>
        <v>0</v>
      </c>
      <c r="G76" s="211">
        <f>G82+G81+G80+G79+G78+G77</f>
        <v>20000</v>
      </c>
      <c r="H76" s="211">
        <f>H82+H81+H80+H79+H78+H77</f>
        <v>83944</v>
      </c>
      <c r="I76" s="145">
        <f t="shared" si="7"/>
        <v>83944</v>
      </c>
      <c r="J76" s="173">
        <f t="shared" si="7"/>
        <v>83944</v>
      </c>
      <c r="K76" s="212" t="e">
        <f>SUM(K77:K82)</f>
        <v>#REF!</v>
      </c>
      <c r="L76" s="211">
        <v>83944</v>
      </c>
      <c r="M76" s="216">
        <v>83944</v>
      </c>
      <c r="N76" s="125"/>
    </row>
    <row r="77" spans="1:14" ht="20.100000000000001" customHeight="1">
      <c r="A77" s="232"/>
      <c r="B77" s="213" t="s">
        <v>169</v>
      </c>
      <c r="C77" s="215">
        <v>13710</v>
      </c>
      <c r="D77" s="201">
        <f>'[1] 1.Zyra e Kryetarit '!E76+'[1]Zyra e Kuvendit'!E76+'[1]2.Administrata'!E77+'[1]Zyra per barazi Gjinore'!D76+'[1]3.Buxhet e Financa'!D77+'[1]Drejtoira e Sherbimeve publike'!D77+[1]zjarrefiksat!E76+'[1]Zyra komunale per komunitet dhe'!D76+'[1]Drjetoria per Bujqesi'!D76+'[1]Drejtoria e Inspektoratit'!D76+'[1]6.Kadaster gjeodezi'!D76+'[1]Drejtoria per Urbanizem'!D76+'[1]7.Drejtoria per kultur rini dhe'!D76+'[1]Përkrahja e Rinisë-'!D76+'[1]Sporti dhe Rekreacioni'!D76+[1]DKA!D76+[1]DKSH!D76+[1]Q.P.S!D76</f>
        <v>2000</v>
      </c>
      <c r="E77" s="201">
        <f>'[1] 1.Zyra e Kryetarit '!F76:F223+'[1]Zyra e Kuvendit'!F76:F223+'[1]2.Administrata'!F77:F224+'[1]Zyra per barazi Gjinore'!E76:E223+'[1]3.Buxhet e Financa'!E77:E224+'[1]Drejtoira e Sherbimeve publike'!E77:E224+[1]zjarrefiksat!F76:F223+'[1]Zyra komunale per komunitet dhe'!E76:E223+'[1]Drjetoria per Bujqesi'!E76:E223+'[1]Drejtoria e Inspektoratit'!E76:E223+'[1]6.Kadaster gjeodezi'!E76:E223+'[1]Drejtoria per Urbanizem'!E76:E223+'[1]7.Drejtoria per kultur rini dhe'!E76:E223+'[1]Përkrahja e Rinisë-'!E76:E223+'[1]Sporti dhe Rekreacioni'!E76:E223+[1]DKA!E76:E224+[1]DKSH!E76:E223+[1]Q.P.S!E76:E223</f>
        <v>0</v>
      </c>
      <c r="F77" s="201">
        <f>'[1] 1.Zyra e Kryetarit '!G76:G223+'[1]Zyra e Kuvendit'!G76:G223+'[1]2.Administrata'!G77:G224+'[1]Zyra per barazi Gjinore'!F76:F223+'[1]3.Buxhet e Financa'!F77:F224+'[1]Drejtoira e Sherbimeve publike'!F77:F224+[1]zjarrefiksat!G76:G223+'[1]Zyra komunale per komunitet dhe'!F76:F223+'[1]Drjetoria per Bujqesi'!F76:F223+'[1]Drejtoria e Inspektoratit'!F76:F223+'[1]6.Kadaster gjeodezi'!F76:F223+'[1]Drejtoria per Urbanizem'!F76:F223+'[1]7.Drejtoria per kultur rini dhe'!F76:F223+'[1]Përkrahja e Rinisë-'!F76:F223+'[1]Sporti dhe Rekreacioni'!F76:F223+[1]DKA!F76:F224+[1]DKSH!F76:F223+[1]Q.P.S!F76:F223</f>
        <v>0</v>
      </c>
      <c r="G77" s="201">
        <f>'[1] 1.Zyra e Kryetarit '!H76+'[1]Zyra e Kuvendit'!H76+'[1]2.Administrata'!H77+'[1]Zyra per barazi Gjinore'!G76+'[1]3.Buxhet e Financa'!G77+'[1]Drejtoira e Sherbimeve publike'!G77+[1]zjarrefiksat!H76+'[1]Zyra komunale per komunitet dhe'!G76+'[1]Drjetoria per Bujqesi'!G76+'[1]Drejtoria e Inspektoratit'!G76+'[1]6.Kadaster gjeodezi'!G76+'[1]Drejtoria per Urbanizem'!G76+'[1]7.Drejtoria per kultur rini dhe'!G76+'[1]Përkrahja e Rinisë-'!G76+'[1]Sporti dhe Rekreacioni'!G76+[1]DKA!G76+[1]DKSH!G76+[1]Q.P.S!G76</f>
        <v>0</v>
      </c>
      <c r="H77" s="202">
        <f t="shared" ref="H77:H82" si="9">D77+E77+F77+G77</f>
        <v>2000</v>
      </c>
      <c r="I77" s="189">
        <f t="shared" si="7"/>
        <v>2000</v>
      </c>
      <c r="J77" s="190">
        <f t="shared" si="7"/>
        <v>2000</v>
      </c>
      <c r="K77" s="203" t="e">
        <f>#REF!</f>
        <v>#REF!</v>
      </c>
      <c r="L77" s="201">
        <v>2000</v>
      </c>
      <c r="M77" s="202">
        <v>2000</v>
      </c>
      <c r="N77" s="125"/>
    </row>
    <row r="78" spans="1:14" ht="20.100000000000001" customHeight="1">
      <c r="A78" s="232"/>
      <c r="B78" s="213" t="s">
        <v>170</v>
      </c>
      <c r="C78" s="215">
        <v>13720</v>
      </c>
      <c r="D78" s="201">
        <f>'[1] 1.Zyra e Kryetarit '!E77+'[1]Zyra e Kuvendit'!E77+'[1]2.Administrata'!E78+'[1]Zyra per barazi Gjinore'!D77+'[1]3.Buxhet e Financa'!D78+'[1]Drejtoira e Sherbimeve publike'!D78+[1]zjarrefiksat!E77+'[1]Zyra komunale per komunitet dhe'!D77+'[1]Drjetoria per Bujqesi'!D77+'[1]Drejtoria e Inspektoratit'!D77+'[1]6.Kadaster gjeodezi'!D77+'[1]Drejtoria per Urbanizem'!D77+'[1]7.Drejtoria per kultur rini dhe'!D77+'[1]Përkrahja e Rinisë-'!D77+'[1]Sporti dhe Rekreacioni'!D77+[1]DKA!D77+[1]DKSH!D77+[1]Q.P.S!D77</f>
        <v>0</v>
      </c>
      <c r="E78" s="201">
        <f>'[1] 1.Zyra e Kryetarit '!F77:F224+'[1]Zyra e Kuvendit'!F77:F224+'[1]2.Administrata'!F78:F225+'[1]Zyra per barazi Gjinore'!E77:E224+'[1]3.Buxhet e Financa'!E78:E225+'[1]Drejtoira e Sherbimeve publike'!E78:E225+[1]zjarrefiksat!F77:F224+'[1]Zyra komunale per komunitet dhe'!E77:E224+'[1]Drjetoria per Bujqesi'!E77:E224+'[1]Drejtoria e Inspektoratit'!E77:E224+'[1]6.Kadaster gjeodezi'!E77:E224+'[1]Drejtoria per Urbanizem'!E77:E224+'[1]7.Drejtoria per kultur rini dhe'!E77:E224+'[1]Përkrahja e Rinisë-'!E77:E224+'[1]Sporti dhe Rekreacioni'!E77:E224+[1]DKA!E77:E225+[1]DKSH!E77:E224+[1]Q.P.S!E77:E224</f>
        <v>0</v>
      </c>
      <c r="F78" s="201">
        <f>'[1] 1.Zyra e Kryetarit '!G77:G224+'[1]Zyra e Kuvendit'!G77:G224+'[1]2.Administrata'!G78:G225+'[1]Zyra per barazi Gjinore'!F77:F224+'[1]3.Buxhet e Financa'!F78:F225+'[1]Drejtoira e Sherbimeve publike'!F78:F225+[1]zjarrefiksat!G77:G224+'[1]Zyra komunale per komunitet dhe'!F77:F224+'[1]Drjetoria per Bujqesi'!F77:F224+'[1]Drejtoria e Inspektoratit'!F77:F224+'[1]6.Kadaster gjeodezi'!F77:F224+'[1]Drejtoria per Urbanizem'!F77:F224+'[1]7.Drejtoria per kultur rini dhe'!F77:F224+'[1]Përkrahja e Rinisë-'!F77:F224+'[1]Sporti dhe Rekreacioni'!F77:F224+[1]DKA!F77:F225+[1]DKSH!F77:F224+[1]Q.P.S!F77:F224</f>
        <v>0</v>
      </c>
      <c r="G78" s="201">
        <f>'[1] 1.Zyra e Kryetarit '!H77+'[1]Zyra e Kuvendit'!H77+'[1]2.Administrata'!H78+'[1]Zyra per barazi Gjinore'!G77+'[1]3.Buxhet e Financa'!G78+'[1]Drejtoira e Sherbimeve publike'!G78+[1]zjarrefiksat!H77+'[1]Zyra komunale per komunitet dhe'!G77+'[1]Drjetoria per Bujqesi'!G77+'[1]Drejtoria e Inspektoratit'!G77+'[1]6.Kadaster gjeodezi'!G77+'[1]Drejtoria per Urbanizem'!G77+'[1]7.Drejtoria per kultur rini dhe'!G77+'[1]Përkrahja e Rinisë-'!G77+'[1]Sporti dhe Rekreacioni'!G77+[1]DKA!G77+[1]DKSH!G77+[1]Q.P.S!G77</f>
        <v>0</v>
      </c>
      <c r="H78" s="202">
        <f t="shared" si="9"/>
        <v>0</v>
      </c>
      <c r="I78" s="189">
        <f t="shared" si="7"/>
        <v>0</v>
      </c>
      <c r="J78" s="190">
        <f t="shared" si="7"/>
        <v>0</v>
      </c>
      <c r="K78" s="203" t="e">
        <f>#REF!</f>
        <v>#REF!</v>
      </c>
      <c r="L78" s="204">
        <v>0</v>
      </c>
      <c r="M78" s="237">
        <v>0</v>
      </c>
      <c r="N78" s="125"/>
    </row>
    <row r="79" spans="1:14" ht="20.100000000000001" customHeight="1">
      <c r="A79" s="232"/>
      <c r="B79" s="213" t="s">
        <v>171</v>
      </c>
      <c r="C79" s="215">
        <v>13730</v>
      </c>
      <c r="D79" s="201">
        <f>'[1] 1.Zyra e Kryetarit '!E78+'[1]Zyra e Kuvendit'!E78+'[1]2.Administrata'!E79+'[1]Zyra per barazi Gjinore'!D78+'[1]3.Buxhet e Financa'!D79+'[1]Drejtoira e Sherbimeve publike'!D79+[1]zjarrefiksat!E78+'[1]Zyra komunale per komunitet dhe'!D78+'[1]Drjetoria per Bujqesi'!D78+'[1]Drejtoria e Inspektoratit'!D78+'[1]6.Kadaster gjeodezi'!D78+'[1]Drejtoria per Urbanizem'!D78+'[1]7.Drejtoria per kultur rini dhe'!D78+'[1]Përkrahja e Rinisë-'!D78+'[1]Sporti dhe Rekreacioni'!D78+[1]DKA!D78+[1]DKSH!D78+[1]Q.P.S!D78</f>
        <v>6000</v>
      </c>
      <c r="E79" s="201">
        <f>'[1] 1.Zyra e Kryetarit '!F78:F225+'[1]Zyra e Kuvendit'!F78:F225+'[1]2.Administrata'!F79:F226+'[1]Zyra per barazi Gjinore'!E78:E225+'[1]3.Buxhet e Financa'!E79:E226+'[1]Drejtoira e Sherbimeve publike'!E79:E226+[1]zjarrefiksat!F78:F225+'[1]Zyra komunale per komunitet dhe'!E78:E225+'[1]Drjetoria per Bujqesi'!E78:E225+'[1]Drejtoria e Inspektoratit'!E78:E225+'[1]6.Kadaster gjeodezi'!E78:E225+'[1]Drejtoria per Urbanizem'!E78:E225+'[1]7.Drejtoria per kultur rini dhe'!E78:E225+'[1]Përkrahja e Rinisë-'!E78:E225+'[1]Sporti dhe Rekreacioni'!E78:E225+[1]DKA!E78:E226+[1]DKSH!E78:E225+[1]Q.P.S!E78:E225</f>
        <v>0</v>
      </c>
      <c r="F79" s="201">
        <f>'[1] 1.Zyra e Kryetarit '!G78:G225+'[1]Zyra e Kuvendit'!G78:G225+'[1]2.Administrata'!G79:G226+'[1]Zyra per barazi Gjinore'!F78:F225+'[1]3.Buxhet e Financa'!F79:F226+'[1]Drejtoira e Sherbimeve publike'!F79:F226+[1]zjarrefiksat!G78:G225+'[1]Zyra komunale per komunitet dhe'!F78:F225+'[1]Drjetoria per Bujqesi'!F78:F225+'[1]Drejtoria e Inspektoratit'!F78:F225+'[1]6.Kadaster gjeodezi'!F78:F225+'[1]Drejtoria per Urbanizem'!F78:F225+'[1]7.Drejtoria per kultur rini dhe'!F78:F225+'[1]Përkrahja e Rinisë-'!F78:F225+'[1]Sporti dhe Rekreacioni'!F78:F225+[1]DKA!F78:F226+[1]DKSH!F78:F225+[1]Q.P.S!F78:F225</f>
        <v>0</v>
      </c>
      <c r="G79" s="201">
        <f>'[1] 1.Zyra e Kryetarit '!H78+'[1]Zyra e Kuvendit'!H78+'[1]2.Administrata'!H79+'[1]Zyra per barazi Gjinore'!G78+'[1]3.Buxhet e Financa'!G79+'[1]Drejtoira e Sherbimeve publike'!G79+[1]zjarrefiksat!H78+'[1]Zyra komunale per komunitet dhe'!G78+'[1]Drjetoria per Bujqesi'!G78+'[1]Drejtoria e Inspektoratit'!G78+'[1]6.Kadaster gjeodezi'!G78+'[1]Drejtoria per Urbanizem'!G78+'[1]7.Drejtoria per kultur rini dhe'!G78+'[1]Përkrahja e Rinisë-'!G78+'[1]Sporti dhe Rekreacioni'!G78+[1]DKA!G78+[1]DKSH!G78+[1]Q.P.S!G78</f>
        <v>0</v>
      </c>
      <c r="H79" s="202">
        <f t="shared" si="9"/>
        <v>6000</v>
      </c>
      <c r="I79" s="189">
        <f t="shared" si="7"/>
        <v>6000</v>
      </c>
      <c r="J79" s="190">
        <f t="shared" si="7"/>
        <v>6000</v>
      </c>
      <c r="K79" s="203"/>
      <c r="L79" s="204">
        <v>6000</v>
      </c>
      <c r="M79" s="237">
        <v>6000</v>
      </c>
      <c r="N79" s="125"/>
    </row>
    <row r="80" spans="1:14" ht="20.100000000000001" customHeight="1">
      <c r="A80" s="232"/>
      <c r="B80" s="213" t="s">
        <v>172</v>
      </c>
      <c r="C80" s="215">
        <v>13760</v>
      </c>
      <c r="D80" s="201">
        <f>'[1] 1.Zyra e Kryetarit '!E79+'[1]Zyra e Kuvendit'!E79+'[1]2.Administrata'!E80+'[1]Zyra per barazi Gjinore'!D79+'[1]3.Buxhet e Financa'!D80+'[1]Drejtoira e Sherbimeve publike'!D80+[1]zjarrefiksat!E79+'[1]Zyra komunale per komunitet dhe'!D79+'[1]Drjetoria per Bujqesi'!D79+'[1]Drejtoria e Inspektoratit'!D79+'[1]6.Kadaster gjeodezi'!D79+'[1]Drejtoria per Urbanizem'!D79+'[1]7.Drejtoria per kultur rini dhe'!D79+'[1]Përkrahja e Rinisë-'!D79+'[1]Sporti dhe Rekreacioni'!D79+[1]DKA!D79+[1]DKSH!D79+[1]Q.P.S!D79</f>
        <v>0</v>
      </c>
      <c r="E80" s="201">
        <f>'[1] 1.Zyra e Kryetarit '!F79:F226+'[1]Zyra e Kuvendit'!F79:F226+'[1]2.Administrata'!F80:F227+'[1]Zyra per barazi Gjinore'!E79:E226+'[1]3.Buxhet e Financa'!E80:E227+'[1]Drejtoira e Sherbimeve publike'!E80:E227+[1]zjarrefiksat!F79:F226+'[1]Zyra komunale per komunitet dhe'!E79:E226+'[1]Drjetoria per Bujqesi'!E79:E226+'[1]Drejtoria e Inspektoratit'!E79:E226+'[1]6.Kadaster gjeodezi'!E79:E226+'[1]Drejtoria per Urbanizem'!E79:E226+'[1]7.Drejtoria per kultur rini dhe'!E79:E226+'[1]Përkrahja e Rinisë-'!E79:E226+'[1]Sporti dhe Rekreacioni'!E79:E226+[1]DKA!E79:E227+[1]DKSH!E79:E226+[1]Q.P.S!E79:E226</f>
        <v>0</v>
      </c>
      <c r="F80" s="201">
        <f>'[1] 1.Zyra e Kryetarit '!G79:G226+'[1]Zyra e Kuvendit'!G79:G226+'[1]2.Administrata'!G80:G227+'[1]Zyra per barazi Gjinore'!F79:F226+'[1]3.Buxhet e Financa'!F80:F227+'[1]Drejtoira e Sherbimeve publike'!F80:F227+[1]zjarrefiksat!G79:G226+'[1]Zyra komunale per komunitet dhe'!F79:F226+'[1]Drjetoria per Bujqesi'!F79:F226+'[1]Drejtoria e Inspektoratit'!F79:F226+'[1]6.Kadaster gjeodezi'!F79:F226+'[1]Drejtoria per Urbanizem'!F79:F226+'[1]7.Drejtoria per kultur rini dhe'!F79:F226+'[1]Përkrahja e Rinisë-'!F79:F226+'[1]Sporti dhe Rekreacioni'!F79:F226+[1]DKA!F79:F227+[1]DKSH!F79:F226+[1]Q.P.S!F79:F226</f>
        <v>0</v>
      </c>
      <c r="G80" s="201">
        <f>'[1] 1.Zyra e Kryetarit '!H79+'[1]Zyra e Kuvendit'!H79+'[1]2.Administrata'!H80+'[1]Zyra per barazi Gjinore'!G79+'[1]3.Buxhet e Financa'!G80+'[1]Drejtoira e Sherbimeve publike'!G80+[1]zjarrefiksat!H79+'[1]Zyra komunale per komunitet dhe'!G79+'[1]Drjetoria per Bujqesi'!G79+'[1]Drejtoria e Inspektoratit'!G79+'[1]6.Kadaster gjeodezi'!G79+'[1]Drejtoria per Urbanizem'!G79+'[1]7.Drejtoria per kultur rini dhe'!G79+'[1]Përkrahja e Rinisë-'!G79+'[1]Sporti dhe Rekreacioni'!G79+[1]DKA!G79+[1]DKSH!G79+[1]Q.P.S!G79</f>
        <v>0</v>
      </c>
      <c r="H80" s="202">
        <f t="shared" si="9"/>
        <v>0</v>
      </c>
      <c r="I80" s="189">
        <f t="shared" si="7"/>
        <v>0</v>
      </c>
      <c r="J80" s="190">
        <f t="shared" si="7"/>
        <v>0</v>
      </c>
      <c r="K80" s="203" t="e">
        <f>#REF!</f>
        <v>#REF!</v>
      </c>
      <c r="L80" s="204">
        <v>0</v>
      </c>
      <c r="M80" s="237">
        <v>0</v>
      </c>
      <c r="N80" s="125"/>
    </row>
    <row r="81" spans="1:14" ht="20.100000000000001" customHeight="1">
      <c r="A81" s="232"/>
      <c r="B81" s="213" t="s">
        <v>173</v>
      </c>
      <c r="C81" s="215">
        <v>13770</v>
      </c>
      <c r="D81" s="201">
        <f>'[1] 1.Zyra e Kryetarit '!E80+'[1]Zyra e Kuvendit'!E80+'[1]2.Administrata'!E81+'[1]Zyra per barazi Gjinore'!D80+'[1]3.Buxhet e Financa'!D81+'[1]Drejtoira e Sherbimeve publike'!D81+[1]zjarrefiksat!E80+'[1]Zyra komunale per komunitet dhe'!D80+'[1]Drjetoria per Bujqesi'!D80+'[1]Drejtoria e Inspektoratit'!D80+'[1]6.Kadaster gjeodezi'!D80+'[1]Drejtoria per Urbanizem'!D80+'[1]7.Drejtoria per kultur rini dhe'!D80+'[1]Përkrahja e Rinisë-'!D80+'[1]Sporti dhe Rekreacioni'!D80+[1]DKA!D80+[1]DKSH!D80+[1]Q.P.S!D80</f>
        <v>0</v>
      </c>
      <c r="E81" s="201">
        <f>'[1] 1.Zyra e Kryetarit '!F80:F227+'[1]Zyra e Kuvendit'!F80:F227+'[1]2.Administrata'!F81:F228+'[1]Zyra per barazi Gjinore'!E80:E227+'[1]3.Buxhet e Financa'!E81:E228+'[1]Drejtoira e Sherbimeve publike'!E81:E228+[1]zjarrefiksat!F80:F227+'[1]Zyra komunale per komunitet dhe'!E80:E227+'[1]Drjetoria per Bujqesi'!E80:E227+'[1]Drejtoria e Inspektoratit'!E80:E227+'[1]6.Kadaster gjeodezi'!E80:E227+'[1]Drejtoria per Urbanizem'!E80:E227+'[1]7.Drejtoria per kultur rini dhe'!E80:E227+'[1]Përkrahja e Rinisë-'!E80:E227+'[1]Sporti dhe Rekreacioni'!E80:E227+[1]DKA!E80:E228+[1]DKSH!E80:E227+[1]Q.P.S!E80:E227</f>
        <v>0</v>
      </c>
      <c r="F81" s="201">
        <f>'[1] 1.Zyra e Kryetarit '!G80:G227+'[1]Zyra e Kuvendit'!G80:G227+'[1]2.Administrata'!G81:G228+'[1]Zyra per barazi Gjinore'!F80:F227+'[1]3.Buxhet e Financa'!F81:F228+'[1]Drejtoira e Sherbimeve publike'!F81:F228+[1]zjarrefiksat!G80:G227+'[1]Zyra komunale per komunitet dhe'!F80:F227+'[1]Drjetoria per Bujqesi'!F80:F227+'[1]Drejtoria e Inspektoratit'!F80:F227+'[1]6.Kadaster gjeodezi'!F80:F227+'[1]Drejtoria per Urbanizem'!F80:F227+'[1]7.Drejtoria per kultur rini dhe'!F80:F227+'[1]Përkrahja e Rinisë-'!F80:F227+'[1]Sporti dhe Rekreacioni'!F80:F227+[1]DKA!F80:F228+[1]DKSH!F80:F227+[1]Q.P.S!F80:F227</f>
        <v>0</v>
      </c>
      <c r="G81" s="201">
        <f>'[1] 1.Zyra e Kryetarit '!H80+'[1]Zyra e Kuvendit'!H80+'[1]2.Administrata'!H81+'[1]Zyra per barazi Gjinore'!G80+'[1]3.Buxhet e Financa'!G81+'[1]Drejtoira e Sherbimeve publike'!G81+[1]zjarrefiksat!H80+'[1]Zyra komunale per komunitet dhe'!G80+'[1]Drjetoria per Bujqesi'!G80+'[1]Drejtoria e Inspektoratit'!G80+'[1]6.Kadaster gjeodezi'!G80+'[1]Drejtoria per Urbanizem'!G80+'[1]7.Drejtoria per kultur rini dhe'!G80+'[1]Përkrahja e Rinisë-'!G80+'[1]Sporti dhe Rekreacioni'!G80+[1]DKA!G80+[1]DKSH!G80+[1]Q.P.S!G80</f>
        <v>0</v>
      </c>
      <c r="H81" s="202">
        <f t="shared" si="9"/>
        <v>0</v>
      </c>
      <c r="I81" s="189">
        <f t="shared" si="7"/>
        <v>0</v>
      </c>
      <c r="J81" s="190">
        <f t="shared" si="7"/>
        <v>0</v>
      </c>
      <c r="K81" s="203"/>
      <c r="L81" s="204">
        <v>0</v>
      </c>
      <c r="M81" s="237">
        <v>0</v>
      </c>
      <c r="N81" s="125"/>
    </row>
    <row r="82" spans="1:14" ht="20.100000000000001" customHeight="1">
      <c r="A82" s="232"/>
      <c r="B82" s="213" t="s">
        <v>174</v>
      </c>
      <c r="C82" s="215">
        <v>13780</v>
      </c>
      <c r="D82" s="201">
        <f>'[1] 1.Zyra e Kryetarit '!E81+'[1]Zyra e Kuvendit'!E81+'[1]2.Administrata'!E82+'[1]Zyra per barazi Gjinore'!D81+'[1]3.Buxhet e Financa'!D82+'[1]Drejtoira e Sherbimeve publike'!D82+[1]zjarrefiksat!E81+'[1]Zyra komunale per komunitet dhe'!D81+'[1]Drjetoria per Bujqesi'!D81+'[1]Drejtoria e Inspektoratit'!D81+'[1]6.Kadaster gjeodezi'!D81+'[1]Drejtoria per Urbanizem'!D81+'[1]7.Drejtoria per kultur rini dhe'!D81+'[1]Përkrahja e Rinisë-'!D81+'[1]Sporti dhe Rekreacioni'!D81+[1]DKA!D81+[1]DKSH!D81+[1]Q.P.S!D81</f>
        <v>55944</v>
      </c>
      <c r="E82" s="201">
        <f>'[1] 1.Zyra e Kryetarit '!F81:F228+'[1]Zyra e Kuvendit'!F81:F228+'[1]2.Administrata'!F82:F229+'[1]Zyra per barazi Gjinore'!E81:E228+'[1]3.Buxhet e Financa'!E82:E229+'[1]Drejtoira e Sherbimeve publike'!E82:E229+[1]zjarrefiksat!F81:F228+'[1]Zyra komunale per komunitet dhe'!E81:E228+'[1]Drjetoria per Bujqesi'!E81:E228+'[1]Drejtoria e Inspektoratit'!E81:E228+'[1]6.Kadaster gjeodezi'!E81:E228+'[1]Drejtoria per Urbanizem'!E81:E228+'[1]7.Drejtoria per kultur rini dhe'!E81:E228+'[1]Përkrahja e Rinisë-'!E81:E228+'[1]Sporti dhe Rekreacioni'!E81:E228+[1]DKA!E81:E229+[1]DKSH!E81:E228+[1]Q.P.S!E81:E228</f>
        <v>0</v>
      </c>
      <c r="F82" s="201">
        <f>'[1] 1.Zyra e Kryetarit '!G81:G228+'[1]Zyra e Kuvendit'!G81:G228+'[1]2.Administrata'!G82:G229+'[1]Zyra per barazi Gjinore'!F81:F228+'[1]3.Buxhet e Financa'!F82:F229+'[1]Drejtoira e Sherbimeve publike'!F82:F229+[1]zjarrefiksat!G81:G228+'[1]Zyra komunale per komunitet dhe'!F81:F228+'[1]Drjetoria per Bujqesi'!F81:F228+'[1]Drejtoria e Inspektoratit'!F81:F228+'[1]6.Kadaster gjeodezi'!F81:F228+'[1]Drejtoria per Urbanizem'!F81:F228+'[1]7.Drejtoria per kultur rini dhe'!F81:F228+'[1]Përkrahja e Rinisë-'!F81:F228+'[1]Sporti dhe Rekreacioni'!F81:F228+[1]DKA!F81:F229+[1]DKSH!F81:F228+[1]Q.P.S!F81:F228</f>
        <v>0</v>
      </c>
      <c r="G82" s="201">
        <f>'[1] 1.Zyra e Kryetarit '!H81+'[1]Zyra e Kuvendit'!H81+'[1]2.Administrata'!H82+'[1]Zyra per barazi Gjinore'!G81+'[1]3.Buxhet e Financa'!G82+'[1]Drejtoira e Sherbimeve publike'!G82+[1]zjarrefiksat!H81+'[1]Zyra komunale per komunitet dhe'!G81+'[1]Drjetoria per Bujqesi'!G81+'[1]Drejtoria e Inspektoratit'!G81+'[1]6.Kadaster gjeodezi'!G81+'[1]Drejtoria per Urbanizem'!G81+'[1]7.Drejtoria per kultur rini dhe'!G81+'[1]Përkrahja e Rinisë-'!G81+'[1]Sporti dhe Rekreacioni'!G81+[1]DKA!G81+[1]DKSH!G81+[1]Q.P.S!G81</f>
        <v>20000</v>
      </c>
      <c r="H82" s="202">
        <f t="shared" si="9"/>
        <v>75944</v>
      </c>
      <c r="I82" s="189">
        <f t="shared" si="7"/>
        <v>75944</v>
      </c>
      <c r="J82" s="190">
        <f t="shared" si="7"/>
        <v>75944</v>
      </c>
      <c r="K82" s="203">
        <v>0</v>
      </c>
      <c r="L82" s="201">
        <v>75944</v>
      </c>
      <c r="M82" s="202">
        <v>75944</v>
      </c>
      <c r="N82" s="125"/>
    </row>
    <row r="83" spans="1:14" ht="20.100000000000001" customHeight="1">
      <c r="A83" s="230"/>
      <c r="B83" s="231" t="s">
        <v>175</v>
      </c>
      <c r="C83" s="226" t="s">
        <v>176</v>
      </c>
      <c r="D83" s="211">
        <f>'[1] 1.Zyra e Kryetarit '!E82:E229+'[1]Zyra e Kuvendit'!E82:E229+'[1]2.Administrata'!E83:E230+'[1]Zyra per barazi Gjinore'!D82:D229+'[1]3.Buxhet e Financa'!D83:D230+'[1]Drejtoira e Sherbimeve publike'!D83:D230+[1]zjarrefiksat!E82:E229+'[1]Zyra komunale per komunitet dhe'!D82:D229+'[1]Drjetoria per Bujqesi'!D82:D229+'[1]Drejtoria e Inspektoratit'!D82:D229+'[1]6.Kadaster gjeodezi'!D82:D229+'[1]Drejtoria per Urbanizem'!D82:D229+'[1]7.Drejtoria per kultur rini dhe'!D82:D229+'[1]Përkrahja e Rinisë-'!D82:D229+'[1]Sporti dhe Rekreacioni'!D82:D229+[1]DKA!D82:D230+[1]DKSH!D82:D229+[1]Q.P.S!D82:D229</f>
        <v>0</v>
      </c>
      <c r="E83" s="211">
        <f>'[1] 1.Zyra e Kryetarit '!F82:F229+'[1]Zyra e Kuvendit'!F82:F229+'[1]2.Administrata'!F83:F230+'[1]Zyra per barazi Gjinore'!E82:E229+'[1]3.Buxhet e Financa'!E83:E230+'[1]Drejtoira e Sherbimeve publike'!E83:E230+[1]zjarrefiksat!F82:F229+'[1]Zyra komunale per komunitet dhe'!E82:E229+'[1]Drjetoria per Bujqesi'!E82:E229+'[1]Drejtoria e Inspektoratit'!E82:E229+'[1]6.Kadaster gjeodezi'!E82:E229+'[1]Drejtoria per Urbanizem'!E82:E229+'[1]7.Drejtoria per kultur rini dhe'!E82:E229+'[1]Përkrahja e Rinisë-'!E82:E229+'[1]Sporti dhe Rekreacioni'!E82:E229+[1]DKA!E82:E230+[1]DKSH!E82:E229+[1]Q.P.S!E82:E229</f>
        <v>0</v>
      </c>
      <c r="F83" s="211">
        <f>'[1] 1.Zyra e Kryetarit '!G82:G229+'[1]Zyra e Kuvendit'!G82:G229+'[1]2.Administrata'!G83:G230+'[1]Zyra per barazi Gjinore'!F82:F229+'[1]3.Buxhet e Financa'!F83:F230+'[1]Drejtoira e Sherbimeve publike'!F83:F230+[1]zjarrefiksat!G82:G229+'[1]Zyra komunale per komunitet dhe'!F82:F229+'[1]Drjetoria per Bujqesi'!F82:F229+'[1]Drejtoria e Inspektoratit'!F82:F229+'[1]6.Kadaster gjeodezi'!F82:F229+'[1]Drejtoria per Urbanizem'!F82:F229+'[1]7.Drejtoria per kultur rini dhe'!F82:F229+'[1]Përkrahja e Rinisë-'!F82:F229+'[1]Sporti dhe Rekreacioni'!F82:F229+[1]DKA!F82:F230+[1]DKSH!F82:F229+[1]Q.P.S!F82:F229</f>
        <v>0</v>
      </c>
      <c r="G83" s="211">
        <f>'[1] 1.Zyra e Kryetarit '!H82:H229+'[1]Zyra e Kuvendit'!H82:H229+'[1]2.Administrata'!H83:H230+'[1]Zyra per barazi Gjinore'!G82:G229+'[1]3.Buxhet e Financa'!G83:G230+'[1]Drejtoira e Sherbimeve publike'!G83:G230+[1]zjarrefiksat!H82:H229+'[1]Zyra komunale per komunitet dhe'!G82:G229+'[1]Drjetoria per Bujqesi'!G82:G229+'[1]Drejtoria e Inspektoratit'!G82:G229+'[1]6.Kadaster gjeodezi'!G82:G229+'[1]Drejtoria per Urbanizem'!G82:G229+'[1]7.Drejtoria per kultur rini dhe'!G82:G229+'[1]Përkrahja e Rinisë-'!G82:G229+'[1]Sporti dhe Rekreacioni'!G82:G229+[1]DKA!G82:G230+[1]DKSH!G82:G229+[1]Q.P.S!G82:G229</f>
        <v>0</v>
      </c>
      <c r="H83" s="216">
        <f>'[1] 1.Zyra e Kryetarit '!I82:I229+'[1]Zyra e Kuvendit'!I82:I229+'[1]2.Administrata'!I83:I230+'[1]Zyra per barazi Gjinore'!H82:H229+'[1]3.Buxhet e Financa'!H83:H230+'[1]Drejtoira e Sherbimeve publike'!H83:H230+[1]zjarrefiksat!I82:I229+'[1]Zyra komunale per komunitet dhe'!H82:H229+'[1]Drjetoria per Bujqesi'!H82:H229+'[1]Drejtoria e Inspektoratit'!H82:H229+'[1]6.Kadaster gjeodezi'!H82:H229+'[1]Drejtoria per Urbanizem'!H82:H229+'[1]7.Drejtoria per kultur rini dhe'!H82:H229+'[1]Përkrahja e Rinisë-'!H82:H229+'[1]Sporti dhe Rekreacioni'!H82:H229+[1]DKA!H82:H230+[1]DKSH!H82:H229+[1]Q.P.S!H82:H229</f>
        <v>0</v>
      </c>
      <c r="I83" s="240">
        <f t="shared" si="7"/>
        <v>0</v>
      </c>
      <c r="J83" s="241">
        <f t="shared" si="7"/>
        <v>0</v>
      </c>
      <c r="K83" s="242">
        <v>0</v>
      </c>
      <c r="L83" s="243">
        <v>0</v>
      </c>
      <c r="M83" s="244">
        <v>0</v>
      </c>
      <c r="N83" s="125"/>
    </row>
    <row r="84" spans="1:14" ht="20.100000000000001" customHeight="1">
      <c r="A84" s="232"/>
      <c r="B84" s="213" t="s">
        <v>177</v>
      </c>
      <c r="C84" s="215" t="s">
        <v>178</v>
      </c>
      <c r="D84" s="201">
        <f>'[1] 1.Zyra e Kryetarit '!E83+'[1]Zyra e Kuvendit'!E83+'[1]2.Administrata'!E84+'[1]Zyra per barazi Gjinore'!D83+'[1]3.Buxhet e Financa'!D84+'[1]Drejtoira e Sherbimeve publike'!D84+[1]zjarrefiksat!E83+'[1]Zyra komunale per komunitet dhe'!D83+'[1]Drjetoria per Bujqesi'!D83+'[1]Drejtoria e Inspektoratit'!D83+'[1]6.Kadaster gjeodezi'!D83+'[1]Drejtoria per Urbanizem'!D83+'[1]7.Drejtoria per kultur rini dhe'!D83+'[1]Përkrahja e Rinisë-'!D83+'[1]Sporti dhe Rekreacioni'!D83+[1]DKA!D83+[1]DKSH!D83+[1]Q.P.S!D83</f>
        <v>0</v>
      </c>
      <c r="E84" s="201">
        <f>'[1] 1.Zyra e Kryetarit '!F83:F230+'[1]Zyra e Kuvendit'!F83:F230+'[1]2.Administrata'!F84:F231+'[1]Zyra per barazi Gjinore'!E83:E230+'[1]3.Buxhet e Financa'!E84:E231+'[1]Drejtoira e Sherbimeve publike'!E84:E231+[1]zjarrefiksat!F83:F230+'[1]Zyra komunale per komunitet dhe'!E83:E230+'[1]Drjetoria per Bujqesi'!E83:E230+'[1]Drejtoria e Inspektoratit'!E83:E230+'[1]6.Kadaster gjeodezi'!E83:E230+'[1]Drejtoria per Urbanizem'!E83:E230+'[1]7.Drejtoria per kultur rini dhe'!E83:E230+'[1]Përkrahja e Rinisë-'!E83:E230+'[1]Sporti dhe Rekreacioni'!E83:E230+[1]DKA!E83:E231+[1]DKSH!E83:E230+[1]Q.P.S!E83:E230</f>
        <v>0</v>
      </c>
      <c r="F84" s="201">
        <f>'[1] 1.Zyra e Kryetarit '!G83:G230+'[1]Zyra e Kuvendit'!G83:G230+'[1]2.Administrata'!G84:G231+'[1]Zyra per barazi Gjinore'!F83:F230+'[1]3.Buxhet e Financa'!F84:F231+'[1]Drejtoira e Sherbimeve publike'!F84:F231+[1]zjarrefiksat!G83:G230+'[1]Zyra komunale per komunitet dhe'!F83:F230+'[1]Drjetoria per Bujqesi'!F83:F230+'[1]Drejtoria e Inspektoratit'!F83:F230+'[1]6.Kadaster gjeodezi'!F83:F230+'[1]Drejtoria per Urbanizem'!F83:F230+'[1]7.Drejtoria per kultur rini dhe'!F83:F230+'[1]Përkrahja e Rinisë-'!F83:F230+'[1]Sporti dhe Rekreacioni'!F83:F230+[1]DKA!F83:F231+[1]DKSH!F83:F230+[1]Q.P.S!F83:F230</f>
        <v>0</v>
      </c>
      <c r="G84" s="201">
        <f>'[1] 1.Zyra e Kryetarit '!H83+'[1]Zyra e Kuvendit'!H83+'[1]2.Administrata'!H84+'[1]Zyra per barazi Gjinore'!G83+'[1]3.Buxhet e Financa'!G84+'[1]Drejtoira e Sherbimeve publike'!G84+[1]zjarrefiksat!H83+'[1]Zyra komunale per komunitet dhe'!G83+'[1]Drjetoria per Bujqesi'!G83+'[1]Drejtoria e Inspektoratit'!G83+'[1]6.Kadaster gjeodezi'!G83+'[1]Drejtoria per Urbanizem'!G83+'[1]7.Drejtoria per kultur rini dhe'!G83+'[1]Përkrahja e Rinisë-'!G83+'[1]Sporti dhe Rekreacioni'!G83+[1]DKA!G83+[1]DKSH!G83+[1]Q.P.S!G83</f>
        <v>0</v>
      </c>
      <c r="H84" s="202">
        <f>'[1] 1.Zyra e Kryetarit '!I83:I230+'[1]Zyra e Kuvendit'!I83:I230+'[1]2.Administrata'!I84:I231+'[1]Zyra per barazi Gjinore'!H83:H230+'[1]3.Buxhet e Financa'!H84:H231+'[1]Drejtoira e Sherbimeve publike'!H84:H231+[1]zjarrefiksat!I83:I230+'[1]Zyra komunale per komunitet dhe'!H83:H230+'[1]Drjetoria per Bujqesi'!H83:H230+'[1]Drejtoria e Inspektoratit'!H83:H230+'[1]6.Kadaster gjeodezi'!H83:H230+'[1]Drejtoria per Urbanizem'!H83:H230+'[1]7.Drejtoria per kultur rini dhe'!H83:H230+'[1]Përkrahja e Rinisë-'!H83:H230+'[1]Sporti dhe Rekreacioni'!H83:H230+[1]DKA!H83:H231+[1]DKSH!H83:H230+[1]Q.P.S!H83:H230</f>
        <v>0</v>
      </c>
      <c r="I84" s="189">
        <f t="shared" si="7"/>
        <v>0</v>
      </c>
      <c r="J84" s="190">
        <f t="shared" si="7"/>
        <v>0</v>
      </c>
      <c r="K84" s="245">
        <v>0</v>
      </c>
      <c r="L84" s="201">
        <v>0</v>
      </c>
      <c r="M84" s="202">
        <v>0</v>
      </c>
      <c r="N84" s="125"/>
    </row>
    <row r="85" spans="1:14" ht="20.100000000000001" customHeight="1">
      <c r="A85" s="232"/>
      <c r="B85" s="213" t="s">
        <v>179</v>
      </c>
      <c r="C85" s="215" t="s">
        <v>180</v>
      </c>
      <c r="D85" s="201">
        <f>'[1] 1.Zyra e Kryetarit '!E84+'[1]Zyra e Kuvendit'!E84+'[1]2.Administrata'!E85+'[1]Zyra per barazi Gjinore'!D84+'[1]3.Buxhet e Financa'!D85+'[1]Drejtoira e Sherbimeve publike'!D85+[1]zjarrefiksat!E84+'[1]Zyra komunale per komunitet dhe'!D84+'[1]Drjetoria per Bujqesi'!D84+'[1]Drejtoria e Inspektoratit'!D84+'[1]6.Kadaster gjeodezi'!D84+'[1]Drejtoria per Urbanizem'!D84+'[1]7.Drejtoria per kultur rini dhe'!D84+'[1]Përkrahja e Rinisë-'!D84+'[1]Sporti dhe Rekreacioni'!D84+[1]DKA!D84+[1]DKSH!D84+[1]Q.P.S!D84</f>
        <v>0</v>
      </c>
      <c r="E85" s="201">
        <f>'[1] 1.Zyra e Kryetarit '!F84:F231+'[1]Zyra e Kuvendit'!F84:F231+'[1]2.Administrata'!F85:F232+'[1]Zyra per barazi Gjinore'!E84:E231+'[1]3.Buxhet e Financa'!E85:E232+'[1]Drejtoira e Sherbimeve publike'!E85:E232+[1]zjarrefiksat!F84:F231+'[1]Zyra komunale per komunitet dhe'!E84:E231+'[1]Drjetoria per Bujqesi'!E84:E231+'[1]Drejtoria e Inspektoratit'!E84:E231+'[1]6.Kadaster gjeodezi'!E84:E231+'[1]Drejtoria per Urbanizem'!E84:E231+'[1]7.Drejtoria per kultur rini dhe'!E84:E231+'[1]Përkrahja e Rinisë-'!E84:E231+'[1]Sporti dhe Rekreacioni'!E84:E231+[1]DKA!E84:E232+[1]DKSH!E84:E231+[1]Q.P.S!E84:E231</f>
        <v>0</v>
      </c>
      <c r="F85" s="201">
        <f>'[1] 1.Zyra e Kryetarit '!G84:G231+'[1]Zyra e Kuvendit'!G84:G231+'[1]2.Administrata'!G85:G232+'[1]Zyra per barazi Gjinore'!F84:F231+'[1]3.Buxhet e Financa'!F85:F232+'[1]Drejtoira e Sherbimeve publike'!F85:F232+[1]zjarrefiksat!G84:G231+'[1]Zyra komunale per komunitet dhe'!F84:F231+'[1]Drjetoria per Bujqesi'!F84:F231+'[1]Drejtoria e Inspektoratit'!F84:F231+'[1]6.Kadaster gjeodezi'!F84:F231+'[1]Drejtoria per Urbanizem'!F84:F231+'[1]7.Drejtoria per kultur rini dhe'!F84:F231+'[1]Përkrahja e Rinisë-'!F84:F231+'[1]Sporti dhe Rekreacioni'!F84:F231+[1]DKA!F84:F232+[1]DKSH!F84:F231+[1]Q.P.S!F84:F231</f>
        <v>0</v>
      </c>
      <c r="G85" s="201">
        <f>'[1] 1.Zyra e Kryetarit '!H84+'[1]Zyra e Kuvendit'!H84+'[1]2.Administrata'!H85+'[1]Zyra per barazi Gjinore'!G84+'[1]3.Buxhet e Financa'!G85+'[1]Drejtoira e Sherbimeve publike'!G85+[1]zjarrefiksat!H84+'[1]Zyra komunale per komunitet dhe'!G84+'[1]Drjetoria per Bujqesi'!G84+'[1]Drejtoria e Inspektoratit'!G84+'[1]6.Kadaster gjeodezi'!G84+'[1]Drejtoria per Urbanizem'!G84+'[1]7.Drejtoria per kultur rini dhe'!G84+'[1]Përkrahja e Rinisë-'!G84+'[1]Sporti dhe Rekreacioni'!G84+[1]DKA!G84+[1]DKSH!G84+[1]Q.P.S!G84</f>
        <v>0</v>
      </c>
      <c r="H85" s="202">
        <f>'[1] 1.Zyra e Kryetarit '!I84:I231+'[1]Zyra e Kuvendit'!I84:I231+'[1]2.Administrata'!I85:I232+'[1]Zyra per barazi Gjinore'!H84:H231+'[1]3.Buxhet e Financa'!H85:H232+'[1]Drejtoira e Sherbimeve publike'!H85:H232+[1]zjarrefiksat!I84:I231+'[1]Zyra komunale per komunitet dhe'!H84:H231+'[1]Drjetoria per Bujqesi'!H84:H231+'[1]Drejtoria e Inspektoratit'!H84:H231+'[1]6.Kadaster gjeodezi'!H84:H231+'[1]Drejtoria per Urbanizem'!H84:H231+'[1]7.Drejtoria per kultur rini dhe'!H84:H231+'[1]Përkrahja e Rinisë-'!H84:H231+'[1]Sporti dhe Rekreacioni'!H84:H231+[1]DKA!H84:H232+[1]DKSH!H84:H231+[1]Q.P.S!H84:H231</f>
        <v>0</v>
      </c>
      <c r="I85" s="189">
        <f t="shared" si="7"/>
        <v>0</v>
      </c>
      <c r="J85" s="190">
        <f t="shared" si="7"/>
        <v>0</v>
      </c>
      <c r="K85" s="212">
        <v>0</v>
      </c>
      <c r="L85" s="246">
        <v>0</v>
      </c>
      <c r="M85" s="247">
        <v>0</v>
      </c>
      <c r="N85" s="125"/>
    </row>
    <row r="86" spans="1:14" ht="20.100000000000001" customHeight="1">
      <c r="A86" s="248"/>
      <c r="B86" s="249" t="s">
        <v>181</v>
      </c>
      <c r="C86" s="250">
        <v>1390</v>
      </c>
      <c r="D86" s="211">
        <f>'[1] 1.Zyra e Kryetarit '!E85:E232+'[1]Zyra e Kuvendit'!E85:E232+'[1]2.Administrata'!E86:E233+'[1]Zyra per barazi Gjinore'!D85:D232+'[1]3.Buxhet e Financa'!D86:D233+'[1]Drejtoira e Sherbimeve publike'!D86:D233+[1]zjarrefiksat!E85:E232+'[1]Zyra komunale per komunitet dhe'!D85:D232+'[1]Drjetoria per Bujqesi'!D85:D232+'[1]Drejtoria e Inspektoratit'!D85:D232+'[1]6.Kadaster gjeodezi'!D85:D232+'[1]Drejtoria per Urbanizem'!D85:D232+'[1]7.Drejtoria per kultur rini dhe'!D85:D232+'[1]Përkrahja e Rinisë-'!D85:D232+'[1]Sporti dhe Rekreacioni'!D85:D232+[1]DKA!D85:D233+[1]DKSH!D85:D232+[1]Q.P.S!D85:D232</f>
        <v>0</v>
      </c>
      <c r="E86" s="211">
        <f>'[1] 1.Zyra e Kryetarit '!F85:F232+'[1]Zyra e Kuvendit'!F85:F232+'[1]2.Administrata'!F86:F233+'[1]Zyra per barazi Gjinore'!E85:E232+'[1]3.Buxhet e Financa'!E86:E233+'[1]Drejtoira e Sherbimeve publike'!E86:E233+[1]zjarrefiksat!F85:F232+'[1]Zyra komunale per komunitet dhe'!E85:E232+'[1]Drjetoria per Bujqesi'!E85:E232+'[1]Drejtoria e Inspektoratit'!E85:E232+'[1]6.Kadaster gjeodezi'!E85:E232+'[1]Drejtoria per Urbanizem'!E85:E232+'[1]7.Drejtoria per kultur rini dhe'!E85:E232+'[1]Përkrahja e Rinisë-'!E85:E232+'[1]Sporti dhe Rekreacioni'!E85:E232+[1]DKA!E85:E233+[1]DKSH!E85:E232+[1]Q.P.S!E85:E232</f>
        <v>0</v>
      </c>
      <c r="F86" s="211">
        <f>'[1] 1.Zyra e Kryetarit '!G85:G232+'[1]Zyra e Kuvendit'!G85:G232+'[1]2.Administrata'!G86:G233+'[1]Zyra per barazi Gjinore'!F85:F232+'[1]3.Buxhet e Financa'!F86:F233+'[1]Drejtoira e Sherbimeve publike'!F86:F233+[1]zjarrefiksat!G85:G232+'[1]Zyra komunale per komunitet dhe'!F85:F232+'[1]Drjetoria per Bujqesi'!F85:F232+'[1]Drejtoria e Inspektoratit'!F85:F232+'[1]6.Kadaster gjeodezi'!F85:F232+'[1]Drejtoria per Urbanizem'!F85:F232+'[1]7.Drejtoria per kultur rini dhe'!F85:F232+'[1]Përkrahja e Rinisë-'!F85:F232+'[1]Sporti dhe Rekreacioni'!F85:F232+[1]DKA!F85:F233+[1]DKSH!F85:F232+[1]Q.P.S!F85:F232</f>
        <v>0</v>
      </c>
      <c r="G86" s="211">
        <f>'[1] 1.Zyra e Kryetarit '!H85:H232+'[1]Zyra e Kuvendit'!H85:H232+'[1]2.Administrata'!H86:H233+'[1]Zyra per barazi Gjinore'!G85:G232+'[1]3.Buxhet e Financa'!G86:G233+'[1]Drejtoira e Sherbimeve publike'!G86:G233+[1]zjarrefiksat!H85:H232+'[1]Zyra komunale per komunitet dhe'!G85:G232+'[1]Drjetoria per Bujqesi'!G85:G232+'[1]Drejtoria e Inspektoratit'!G85:G232+'[1]6.Kadaster gjeodezi'!G85:G232+'[1]Drejtoria per Urbanizem'!G85:G232+'[1]7.Drejtoria per kultur rini dhe'!G85:G232+'[1]Përkrahja e Rinisë-'!G85:G232+'[1]Sporti dhe Rekreacioni'!G85:G232+[1]DKA!G85:G233+[1]DKSH!G85:G232+[1]Q.P.S!G85:G232</f>
        <v>0</v>
      </c>
      <c r="H86" s="216">
        <f>'[1] 1.Zyra e Kryetarit '!I85:I232+'[1]Zyra e Kuvendit'!I85:I232+'[1]2.Administrata'!I86:I233+'[1]Zyra per barazi Gjinore'!H85:H232+'[1]3.Buxhet e Financa'!H86:H233+'[1]Drejtoira e Sherbimeve publike'!H86:H233+[1]zjarrefiksat!I85:I232+'[1]Zyra komunale per komunitet dhe'!H85:H232+'[1]Drjetoria per Bujqesi'!H85:H232+'[1]Drejtoria e Inspektoratit'!H85:H232+'[1]6.Kadaster gjeodezi'!H85:H232+'[1]Drejtoria per Urbanizem'!H85:H232+'[1]7.Drejtoria per kultur rini dhe'!H85:H232+'[1]Përkrahja e Rinisë-'!H85:H232+'[1]Sporti dhe Rekreacioni'!H85:H232+[1]DKA!H85:H233+[1]DKSH!H85:H232+[1]Q.P.S!H85:H232</f>
        <v>0</v>
      </c>
      <c r="I86" s="189">
        <f t="shared" si="7"/>
        <v>0</v>
      </c>
      <c r="J86" s="190">
        <f t="shared" si="7"/>
        <v>0</v>
      </c>
      <c r="K86" s="203">
        <v>0</v>
      </c>
      <c r="L86" s="243">
        <v>0</v>
      </c>
      <c r="M86" s="244">
        <v>0</v>
      </c>
      <c r="N86" s="125"/>
    </row>
    <row r="87" spans="1:14" ht="20.100000000000001" customHeight="1">
      <c r="A87" s="251"/>
      <c r="B87" s="252" t="s">
        <v>182</v>
      </c>
      <c r="C87" s="253">
        <v>13915</v>
      </c>
      <c r="D87" s="201">
        <f>'[1] 1.Zyra e Kryetarit '!E86+'[1]Zyra e Kuvendit'!E86+'[1]2.Administrata'!E87+'[1]Zyra per barazi Gjinore'!D86+'[1]3.Buxhet e Financa'!D87+'[1]Drejtoira e Sherbimeve publike'!D87+[1]zjarrefiksat!E86+'[1]Zyra komunale per komunitet dhe'!D86+'[1]Drjetoria per Bujqesi'!D86+'[1]Drejtoria e Inspektoratit'!D86+'[1]6.Kadaster gjeodezi'!D86+'[1]Drejtoria per Urbanizem'!D86+'[1]7.Drejtoria per kultur rini dhe'!D86+'[1]Përkrahja e Rinisë-'!D86+'[1]Sporti dhe Rekreacioni'!D86+[1]DKA!D86+[1]DKSH!D86+[1]Q.P.S!D86</f>
        <v>0</v>
      </c>
      <c r="E87" s="201">
        <f>'[1] 1.Zyra e Kryetarit '!F86:F233+'[1]Zyra e Kuvendit'!F86:F233+'[1]2.Administrata'!F87:F234+'[1]Zyra per barazi Gjinore'!E86:E233+'[1]3.Buxhet e Financa'!E87:E234+'[1]Drejtoira e Sherbimeve publike'!E87:E234+[1]zjarrefiksat!F86:F233+'[1]Zyra komunale per komunitet dhe'!E86:E233+'[1]Drjetoria per Bujqesi'!E86:E233+'[1]Drejtoria e Inspektoratit'!E86:E233+'[1]6.Kadaster gjeodezi'!E86:E233+'[1]Drejtoria per Urbanizem'!E86:E233+'[1]7.Drejtoria per kultur rini dhe'!E86:E233+'[1]Përkrahja e Rinisë-'!E86:E233+'[1]Sporti dhe Rekreacioni'!E86:E233+[1]DKA!E86:E234+[1]DKSH!E86:E233+[1]Q.P.S!E86:E233</f>
        <v>0</v>
      </c>
      <c r="F87" s="201">
        <f>'[1] 1.Zyra e Kryetarit '!G86:G233+'[1]Zyra e Kuvendit'!G86:G233+'[1]2.Administrata'!G87:G234+'[1]Zyra per barazi Gjinore'!F86:F233+'[1]3.Buxhet e Financa'!F87:F234+'[1]Drejtoira e Sherbimeve publike'!F87:F234+[1]zjarrefiksat!G86:G233+'[1]Zyra komunale per komunitet dhe'!F86:F233+'[1]Drjetoria per Bujqesi'!F86:F233+'[1]Drejtoria e Inspektoratit'!F86:F233+'[1]6.Kadaster gjeodezi'!F86:F233+'[1]Drejtoria per Urbanizem'!F86:F233+'[1]7.Drejtoria per kultur rini dhe'!F86:F233+'[1]Përkrahja e Rinisë-'!F86:F233+'[1]Sporti dhe Rekreacioni'!F86:F233+[1]DKA!F86:F234+[1]DKSH!F86:F233+[1]Q.P.S!F86:F233</f>
        <v>0</v>
      </c>
      <c r="G87" s="201">
        <f>'[1] 1.Zyra e Kryetarit '!H86+'[1]Zyra e Kuvendit'!H86+'[1]2.Administrata'!H87+'[1]Zyra per barazi Gjinore'!G86+'[1]3.Buxhet e Financa'!G87+'[1]Drejtoira e Sherbimeve publike'!G87+[1]zjarrefiksat!H86+'[1]Zyra komunale per komunitet dhe'!G86+'[1]Drjetoria per Bujqesi'!G86+'[1]Drejtoria e Inspektoratit'!G86+'[1]6.Kadaster gjeodezi'!G86+'[1]Drejtoria per Urbanizem'!G86+'[1]7.Drejtoria per kultur rini dhe'!G86+'[1]Përkrahja e Rinisë-'!G86+'[1]Sporti dhe Rekreacioni'!G86+[1]DKA!G86+[1]DKSH!G86+[1]Q.P.S!G86</f>
        <v>0</v>
      </c>
      <c r="H87" s="202">
        <f>D87+E87+F87</f>
        <v>0</v>
      </c>
      <c r="I87" s="189">
        <f t="shared" si="7"/>
        <v>0</v>
      </c>
      <c r="J87" s="190">
        <f t="shared" si="7"/>
        <v>0</v>
      </c>
      <c r="K87" s="203">
        <v>0</v>
      </c>
      <c r="L87" s="201">
        <v>0</v>
      </c>
      <c r="M87" s="202">
        <v>0</v>
      </c>
      <c r="N87" s="125"/>
    </row>
    <row r="88" spans="1:14" ht="20.100000000000001" customHeight="1">
      <c r="A88" s="230"/>
      <c r="B88" s="231" t="s">
        <v>183</v>
      </c>
      <c r="C88" s="226" t="s">
        <v>184</v>
      </c>
      <c r="D88" s="211">
        <f>D91+D90+D89</f>
        <v>35850</v>
      </c>
      <c r="E88" s="211">
        <f>E91+E90+E89</f>
        <v>0</v>
      </c>
      <c r="F88" s="211">
        <f>F91+F90+F89</f>
        <v>0</v>
      </c>
      <c r="G88" s="211">
        <f>G91+G90+G89</f>
        <v>0</v>
      </c>
      <c r="H88" s="211">
        <f>H91+H90+H89</f>
        <v>35850</v>
      </c>
      <c r="I88" s="254">
        <f>SUM(I89:I91)</f>
        <v>19500</v>
      </c>
      <c r="J88" s="255">
        <f>SUM(J89:J91)</f>
        <v>19500</v>
      </c>
      <c r="K88" s="256">
        <f>SUM(K89:K91)</f>
        <v>0</v>
      </c>
      <c r="L88" s="211">
        <v>35850</v>
      </c>
      <c r="M88" s="211">
        <v>35850</v>
      </c>
      <c r="N88" s="125"/>
    </row>
    <row r="89" spans="1:14" ht="20.100000000000001" customHeight="1">
      <c r="A89" s="238"/>
      <c r="B89" s="213" t="s">
        <v>185</v>
      </c>
      <c r="C89" s="215" t="s">
        <v>186</v>
      </c>
      <c r="D89" s="201">
        <f>'[1] 1.Zyra e Kryetarit '!E88+'[1]Zyra e Kuvendit'!E88+'[1]2.Administrata'!E89+'[1]Zyra per barazi Gjinore'!D88+'[1]3.Buxhet e Financa'!D89+'[1]Drejtoira e Sherbimeve publike'!D89+[1]zjarrefiksat!E88+'[1]Zyra komunale per komunitet dhe'!D88+'[1]Drjetoria per Bujqesi'!D88+'[1]Drejtoria e Inspektoratit'!D88+'[1]6.Kadaster gjeodezi'!D88+'[1]Drejtoria per Urbanizem'!D88+'[1]7.Drejtoria per kultur rini dhe'!D88+'[1]Përkrahja e Rinisë-'!D88+'[1]Sporti dhe Rekreacioni'!D88+[1]DKA!D88+[1]DKSH!D88+[1]Q.P.S!D88</f>
        <v>19500</v>
      </c>
      <c r="E89" s="201">
        <f>'[1] 1.Zyra e Kryetarit '!F88:F235+'[1]Zyra e Kuvendit'!F88:F235+'[1]2.Administrata'!F89:F236+'[1]Zyra per barazi Gjinore'!E88:E235+'[1]3.Buxhet e Financa'!E89:E236+'[1]Drejtoira e Sherbimeve publike'!E89:E236+[1]zjarrefiksat!F88:F235+'[1]Zyra komunale per komunitet dhe'!E88:E235+'[1]Drjetoria per Bujqesi'!E88:E235+'[1]Drejtoria e Inspektoratit'!E88:E235+'[1]6.Kadaster gjeodezi'!E88:E235+'[1]Drejtoria per Urbanizem'!E88:E235+'[1]7.Drejtoria per kultur rini dhe'!E88:E235+'[1]Përkrahja e Rinisë-'!E88:E235+'[1]Sporti dhe Rekreacioni'!E88:E235+[1]DKA!E88:E236+[1]DKSH!E88:E235+[1]Q.P.S!E88:E235</f>
        <v>0</v>
      </c>
      <c r="F89" s="201">
        <f>'[1] 1.Zyra e Kryetarit '!G88:G235+'[1]Zyra e Kuvendit'!G88:G235+'[1]2.Administrata'!G89:G236+'[1]Zyra per barazi Gjinore'!F88:F235+'[1]3.Buxhet e Financa'!F89:F236+'[1]Drejtoira e Sherbimeve publike'!F89:F236+[1]zjarrefiksat!G88:G235+'[1]Zyra komunale per komunitet dhe'!F88:F235+'[1]Drjetoria per Bujqesi'!F88:F235+'[1]Drejtoria e Inspektoratit'!F88:F235+'[1]6.Kadaster gjeodezi'!F88:F235+'[1]Drejtoria per Urbanizem'!F88:F235+'[1]7.Drejtoria per kultur rini dhe'!F88:F235+'[1]Përkrahja e Rinisë-'!F88:F235+'[1]Sporti dhe Rekreacioni'!F88:F235+[1]DKA!F88:F236+[1]DKSH!F88:F235+[1]Q.P.S!F88:F235</f>
        <v>0</v>
      </c>
      <c r="G89" s="201">
        <f>'[1] 1.Zyra e Kryetarit '!H88+'[1]Zyra e Kuvendit'!H88+'[1]2.Administrata'!H89+'[1]Zyra per barazi Gjinore'!G88+'[1]3.Buxhet e Financa'!G89+'[1]Drejtoira e Sherbimeve publike'!G89+[1]zjarrefiksat!H88+'[1]Zyra komunale per komunitet dhe'!G88+'[1]Drjetoria per Bujqesi'!G88+'[1]Drejtoria e Inspektoratit'!G88+'[1]6.Kadaster gjeodezi'!G88+'[1]Drejtoria per Urbanizem'!G88+'[1]7.Drejtoria per kultur rini dhe'!G88+'[1]Përkrahja e Rinisë-'!G88+'[1]Sporti dhe Rekreacioni'!G88+[1]DKA!G88+[1]DKSH!G88+[1]Q.P.S!G88</f>
        <v>0</v>
      </c>
      <c r="H89" s="202">
        <f>D89+E89+F89+G89</f>
        <v>19500</v>
      </c>
      <c r="I89" s="189">
        <f t="shared" si="7"/>
        <v>19500</v>
      </c>
      <c r="J89" s="190">
        <f t="shared" si="7"/>
        <v>19500</v>
      </c>
      <c r="K89" s="203"/>
      <c r="L89" s="201">
        <v>19500</v>
      </c>
      <c r="M89" s="202">
        <v>19500</v>
      </c>
      <c r="N89" s="125"/>
    </row>
    <row r="90" spans="1:14" ht="20.100000000000001" customHeight="1">
      <c r="A90" s="238"/>
      <c r="B90" s="213" t="s">
        <v>187</v>
      </c>
      <c r="C90" s="215" t="s">
        <v>188</v>
      </c>
      <c r="D90" s="201">
        <f>'[1] 1.Zyra e Kryetarit '!E89+'[1]Zyra e Kuvendit'!E89+'[1]2.Administrata'!E90+'[1]Zyra per barazi Gjinore'!D89+'[1]3.Buxhet e Financa'!D90+'[1]Drejtoira e Sherbimeve publike'!D90+[1]zjarrefiksat!E89+'[1]Zyra komunale per komunitet dhe'!D89+'[1]Drjetoria per Bujqesi'!D89+'[1]Drejtoria e Inspektoratit'!D89+'[1]6.Kadaster gjeodezi'!D89+'[1]Drejtoria per Urbanizem'!D89+'[1]7.Drejtoria per kultur rini dhe'!D89+'[1]Përkrahja e Rinisë-'!D89+'[1]Sporti dhe Rekreacioni'!D89+[1]DKA!D89+[1]DKSH!D89+[1]Q.P.S!D89</f>
        <v>16350</v>
      </c>
      <c r="E90" s="201">
        <f>'[1] 1.Zyra e Kryetarit '!F89:F236+'[1]Zyra e Kuvendit'!F89:F236+'[1]2.Administrata'!F90:F237+'[1]Zyra per barazi Gjinore'!E89:E236+'[1]3.Buxhet e Financa'!E90:E237+'[1]Drejtoira e Sherbimeve publike'!E90:E237+[1]zjarrefiksat!F89:F236+'[1]Zyra komunale per komunitet dhe'!E89:E236+'[1]Drjetoria per Bujqesi'!E89:E236+'[1]Drejtoria e Inspektoratit'!E89:E236+'[1]6.Kadaster gjeodezi'!E89:E236+'[1]Drejtoria per Urbanizem'!E89:E236+'[1]7.Drejtoria per kultur rini dhe'!E89:E236+'[1]Përkrahja e Rinisë-'!E89:E236+'[1]Sporti dhe Rekreacioni'!E89:E236+[1]DKA!E89:E237+[1]DKSH!E89:E236+[1]Q.P.S!E89:E236</f>
        <v>0</v>
      </c>
      <c r="F90" s="201">
        <f>'[1] 1.Zyra e Kryetarit '!G89:G236+'[1]Zyra e Kuvendit'!G89:G236+'[1]2.Administrata'!G90:G237+'[1]Zyra per barazi Gjinore'!F89:F236+'[1]3.Buxhet e Financa'!F90:F237+'[1]Drejtoira e Sherbimeve publike'!F90:F237+[1]zjarrefiksat!G89:G236+'[1]Zyra komunale per komunitet dhe'!F89:F236+'[1]Drjetoria per Bujqesi'!F89:F236+'[1]Drejtoria e Inspektoratit'!F89:F236+'[1]6.Kadaster gjeodezi'!F89:F236+'[1]Drejtoria per Urbanizem'!F89:F236+'[1]7.Drejtoria per kultur rini dhe'!F89:F236+'[1]Përkrahja e Rinisë-'!F89:F236+'[1]Sporti dhe Rekreacioni'!F89:F236+[1]DKA!F89:F237+[1]DKSH!F89:F236+[1]Q.P.S!F89:F236</f>
        <v>0</v>
      </c>
      <c r="G90" s="201">
        <f>'[1] 1.Zyra e Kryetarit '!H89+'[1]Zyra e Kuvendit'!H89+'[1]2.Administrata'!H90+'[1]Zyra per barazi Gjinore'!G89+'[1]3.Buxhet e Financa'!G90+'[1]Drejtoira e Sherbimeve publike'!G90+[1]zjarrefiksat!H89+'[1]Zyra komunale per komunitet dhe'!G89+'[1]Drjetoria per Bujqesi'!G89+'[1]Drejtoria e Inspektoratit'!G89+'[1]6.Kadaster gjeodezi'!G89+'[1]Drejtoria per Urbanizem'!G89+'[1]7.Drejtoria per kultur rini dhe'!G89+'[1]Përkrahja e Rinisë-'!G89+'[1]Sporti dhe Rekreacioni'!G89+[1]DKA!G89+[1]DKSH!G89+[1]Q.P.S!G89</f>
        <v>0</v>
      </c>
      <c r="H90" s="202">
        <f>D90+E90+F90+G90</f>
        <v>16350</v>
      </c>
      <c r="I90" s="189"/>
      <c r="J90" s="190"/>
      <c r="K90" s="203"/>
      <c r="L90" s="201">
        <v>16350</v>
      </c>
      <c r="M90" s="202">
        <v>16350</v>
      </c>
      <c r="N90" s="125"/>
    </row>
    <row r="91" spans="1:14" ht="20.100000000000001" customHeight="1">
      <c r="A91" s="238"/>
      <c r="B91" s="213" t="s">
        <v>189</v>
      </c>
      <c r="C91" s="215" t="s">
        <v>190</v>
      </c>
      <c r="D91" s="201">
        <f>'[1] 1.Zyra e Kryetarit '!E90+'[1]Zyra e Kuvendit'!E90+'[1]2.Administrata'!E91+'[1]Zyra per barazi Gjinore'!D90+'[1]3.Buxhet e Financa'!D91+'[1]Drejtoira e Sherbimeve publike'!D91+[1]zjarrefiksat!E90+'[1]Zyra komunale per komunitet dhe'!D90+'[1]Drjetoria per Bujqesi'!D90+'[1]Drejtoria e Inspektoratit'!D90+'[1]6.Kadaster gjeodezi'!D90+'[1]Drejtoria per Urbanizem'!D90+'[1]7.Drejtoria per kultur rini dhe'!D90+'[1]Përkrahja e Rinisë-'!D90+'[1]Sporti dhe Rekreacioni'!D90+[1]DKA!D90+[1]DKSH!D90+[1]Q.P.S!D90</f>
        <v>0</v>
      </c>
      <c r="E91" s="201">
        <f>'[1] 1.Zyra e Kryetarit '!F90:F237+'[1]Zyra e Kuvendit'!F90:F237+'[1]2.Administrata'!F91:F238+'[1]Zyra per barazi Gjinore'!E90:E237+'[1]3.Buxhet e Financa'!E91:E238+'[1]Drejtoira e Sherbimeve publike'!E91:E238+[1]zjarrefiksat!F90:F237+'[1]Zyra komunale per komunitet dhe'!E90:E237+'[1]Drjetoria per Bujqesi'!E90:E237+'[1]Drejtoria e Inspektoratit'!E90:E237+'[1]6.Kadaster gjeodezi'!E90:E237+'[1]Drejtoria per Urbanizem'!E90:E237+'[1]7.Drejtoria per kultur rini dhe'!E90:E237+'[1]Përkrahja e Rinisë-'!E90:E237+'[1]Sporti dhe Rekreacioni'!E90:E237+[1]DKA!E90:E238+[1]DKSH!E90:E237+[1]Q.P.S!E90:E237</f>
        <v>0</v>
      </c>
      <c r="F91" s="201">
        <f>'[1] 1.Zyra e Kryetarit '!G90:G237+'[1]Zyra e Kuvendit'!G90:G237+'[1]2.Administrata'!G91:G238+'[1]Zyra per barazi Gjinore'!F90:F237+'[1]3.Buxhet e Financa'!F91:F238+'[1]Drejtoira e Sherbimeve publike'!F91:F238+[1]zjarrefiksat!G90:G237+'[1]Zyra komunale per komunitet dhe'!F90:F237+'[1]Drjetoria per Bujqesi'!F90:F237+'[1]Drejtoria e Inspektoratit'!F90:F237+'[1]6.Kadaster gjeodezi'!F90:F237+'[1]Drejtoria per Urbanizem'!F90:F237+'[1]7.Drejtoria per kultur rini dhe'!F90:F237+'[1]Përkrahja e Rinisë-'!F90:F237+'[1]Sporti dhe Rekreacioni'!F90:F237+[1]DKA!F90:F238+[1]DKSH!F90:F237+[1]Q.P.S!F90:F237</f>
        <v>0</v>
      </c>
      <c r="G91" s="201">
        <f>'[1] 1.Zyra e Kryetarit '!H90+'[1]Zyra e Kuvendit'!H90+'[1]2.Administrata'!H91+'[1]Zyra per barazi Gjinore'!G90+'[1]3.Buxhet e Financa'!G91+'[1]Drejtoira e Sherbimeve publike'!G91+[1]zjarrefiksat!H90+'[1]Zyra komunale per komunitet dhe'!G90+'[1]Drjetoria per Bujqesi'!G90+'[1]Drejtoria e Inspektoratit'!G90+'[1]6.Kadaster gjeodezi'!G90+'[1]Drejtoria per Urbanizem'!G90+'[1]7.Drejtoria per kultur rini dhe'!G90+'[1]Përkrahja e Rinisë-'!G90+'[1]Sporti dhe Rekreacioni'!G90+[1]DKA!G90+[1]DKSH!G90+[1]Q.P.S!G90</f>
        <v>0</v>
      </c>
      <c r="H91" s="202">
        <f>D91+E91+F91+G91</f>
        <v>0</v>
      </c>
      <c r="I91" s="189">
        <f t="shared" si="7"/>
        <v>0</v>
      </c>
      <c r="J91" s="190">
        <f t="shared" si="7"/>
        <v>0</v>
      </c>
      <c r="K91" s="203">
        <v>0</v>
      </c>
      <c r="L91" s="201">
        <v>0</v>
      </c>
      <c r="M91" s="202">
        <v>0</v>
      </c>
      <c r="N91" s="125"/>
    </row>
    <row r="92" spans="1:14" ht="20.100000000000001" customHeight="1">
      <c r="A92" s="230"/>
      <c r="B92" s="231" t="s">
        <v>191</v>
      </c>
      <c r="C92" s="226" t="s">
        <v>192</v>
      </c>
      <c r="D92" s="211">
        <f t="shared" ref="D92:K92" si="10">D102+D101+D100+D99+D98+D97+D96+D95+D94+D93</f>
        <v>83500</v>
      </c>
      <c r="E92" s="211">
        <f t="shared" si="10"/>
        <v>0</v>
      </c>
      <c r="F92" s="211">
        <f t="shared" si="10"/>
        <v>0</v>
      </c>
      <c r="G92" s="211">
        <f t="shared" si="10"/>
        <v>58000</v>
      </c>
      <c r="H92" s="211">
        <f t="shared" si="10"/>
        <v>141500</v>
      </c>
      <c r="I92" s="211">
        <f t="shared" si="10"/>
        <v>69000</v>
      </c>
      <c r="J92" s="211">
        <f t="shared" si="10"/>
        <v>35934</v>
      </c>
      <c r="K92" s="211" t="e">
        <f t="shared" si="10"/>
        <v>#REF!</v>
      </c>
      <c r="L92" s="211">
        <v>141500</v>
      </c>
      <c r="M92" s="216">
        <v>141500</v>
      </c>
      <c r="N92" s="125"/>
    </row>
    <row r="93" spans="1:14" ht="20.100000000000001" customHeight="1">
      <c r="A93" s="238"/>
      <c r="B93" s="213" t="s">
        <v>193</v>
      </c>
      <c r="C93" s="215">
        <v>14010</v>
      </c>
      <c r="D93" s="201">
        <f>'[1] 1.Zyra e Kryetarit '!E92+'[1]Zyra e Kuvendit'!E92+'[1]2.Administrata'!E93+'[1]Zyra per barazi Gjinore'!D92+'[1]3.Buxhet e Financa'!D93+'[1]Drejtoira e Sherbimeve publike'!D93+[1]zjarrefiksat!E92+'[1]Zyra komunale per komunitet dhe'!D92+'[1]Drjetoria per Bujqesi'!D92+'[1]Drejtoria e Inspektoratit'!D92+'[1]6.Kadaster gjeodezi'!D92+'[1]Drejtoria per Urbanizem'!D92+'[1]7.Drejtoria per kultur rini dhe'!D92+'[1]Përkrahja e Rinisë-'!D92+'[1]Sporti dhe Rekreacioni'!D92+[1]DKA!D92+[1]DKSH!D92+[1]Q.P.S!D92</f>
        <v>19500</v>
      </c>
      <c r="E93" s="201">
        <f>'[1] 1.Zyra e Kryetarit '!F92:F239+'[1]Zyra e Kuvendit'!F92:F239+'[1]2.Administrata'!F93:F240+'[1]Zyra per barazi Gjinore'!E92:E239+'[1]3.Buxhet e Financa'!E93:E240+'[1]Drejtoira e Sherbimeve publike'!E93:E240+[1]zjarrefiksat!F92:F239+'[1]Zyra komunale per komunitet dhe'!E92:E239+'[1]Drjetoria per Bujqesi'!E92:E239+'[1]Drejtoria e Inspektoratit'!E92:E239+'[1]6.Kadaster gjeodezi'!E92:E239+'[1]Drejtoria per Urbanizem'!E92:E239+'[1]7.Drejtoria per kultur rini dhe'!E92:E239+'[1]Përkrahja e Rinisë-'!E92:E239+'[1]Sporti dhe Rekreacioni'!E92:E239+[1]DKA!E92:E240+[1]DKSH!E92:E239+[1]Q.P.S!E92:E239</f>
        <v>0</v>
      </c>
      <c r="F93" s="201">
        <f>'[1] 1.Zyra e Kryetarit '!G92:G239+'[1]Zyra e Kuvendit'!G92:G239+'[1]2.Administrata'!G93:G240+'[1]Zyra per barazi Gjinore'!F92:F239+'[1]3.Buxhet e Financa'!F93:F240+'[1]Drejtoira e Sherbimeve publike'!F93:F240+[1]zjarrefiksat!G92:G239+'[1]Zyra komunale per komunitet dhe'!F92:F239+'[1]Drjetoria per Bujqesi'!F92:F239+'[1]Drejtoria e Inspektoratit'!F92:F239+'[1]6.Kadaster gjeodezi'!F92:F239+'[1]Drejtoria per Urbanizem'!F92:F239+'[1]7.Drejtoria per kultur rini dhe'!F92:F239+'[1]Përkrahja e Rinisë-'!F92:F239+'[1]Sporti dhe Rekreacioni'!F92:F239+[1]DKA!F92:F240+[1]DKSH!F92:F239+[1]Q.P.S!F92:F239</f>
        <v>0</v>
      </c>
      <c r="G93" s="201">
        <f>'[1] 1.Zyra e Kryetarit '!H92+'[1]Zyra e Kuvendit'!H92+'[1]2.Administrata'!H93+'[1]Zyra per barazi Gjinore'!G92+'[1]3.Buxhet e Financa'!G93+'[1]Drejtoira e Sherbimeve publike'!G93+[1]zjarrefiksat!H92+'[1]Zyra komunale per komunitet dhe'!G92+'[1]Drjetoria per Bujqesi'!G92+'[1]Drejtoria e Inspektoratit'!G92+'[1]6.Kadaster gjeodezi'!G92+'[1]Drejtoria per Urbanizem'!G92+'[1]7.Drejtoria per kultur rini dhe'!G92+'[1]Përkrahja e Rinisë-'!G92+'[1]Sporti dhe Rekreacioni'!G92+[1]DKA!G92+[1]DKSH!G92+[1]Q.P.S!G92</f>
        <v>5000</v>
      </c>
      <c r="H93" s="202">
        <f>D93+E93+F93+G93</f>
        <v>24500</v>
      </c>
      <c r="I93" s="189">
        <f>H93</f>
        <v>24500</v>
      </c>
      <c r="J93" s="190">
        <f t="shared" si="7"/>
        <v>24500</v>
      </c>
      <c r="K93" s="203"/>
      <c r="L93" s="217">
        <v>24500</v>
      </c>
      <c r="M93" s="218">
        <v>24500</v>
      </c>
      <c r="N93" s="125"/>
    </row>
    <row r="94" spans="1:14" ht="20.100000000000001" customHeight="1">
      <c r="A94" s="238"/>
      <c r="B94" s="228" t="s">
        <v>194</v>
      </c>
      <c r="C94" s="229">
        <v>14020</v>
      </c>
      <c r="D94" s="201">
        <f>'[1] 1.Zyra e Kryetarit '!E93+'[1]Zyra e Kuvendit'!E93+'[1]2.Administrata'!E94+'[1]Zyra per barazi Gjinore'!D93+'[1]3.Buxhet e Financa'!D94+'[1]Drejtoira e Sherbimeve publike'!D94+[1]zjarrefiksat!E93+'[1]Zyra komunale per komunitet dhe'!D93+'[1]Drjetoria per Bujqesi'!D93+'[1]Drejtoria e Inspektoratit'!D93+'[1]6.Kadaster gjeodezi'!D93+'[1]Drejtoria per Urbanizem'!D93+'[1]7.Drejtoria per kultur rini dhe'!D93+'[1]Përkrahja e Rinisë-'!D93+'[1]Sporti dhe Rekreacioni'!D93+[1]DKA!D93+[1]DKSH!D93+[1]Q.P.S!D93</f>
        <v>0</v>
      </c>
      <c r="E94" s="201">
        <f>'[1] 1.Zyra e Kryetarit '!F93:F240+'[1]Zyra e Kuvendit'!F93:F240+'[1]2.Administrata'!F94:F241+'[1]Zyra per barazi Gjinore'!E93:E240+'[1]3.Buxhet e Financa'!E94:E241+'[1]Drejtoira e Sherbimeve publike'!E94:E241+[1]zjarrefiksat!F93:F240+'[1]Zyra komunale per komunitet dhe'!E93:E240+'[1]Drjetoria per Bujqesi'!E93:E240+'[1]Drejtoria e Inspektoratit'!E93:E240+'[1]6.Kadaster gjeodezi'!E93:E240+'[1]Drejtoria per Urbanizem'!E93:E240+'[1]7.Drejtoria per kultur rini dhe'!E93:E240+'[1]Përkrahja e Rinisë-'!E93:E240+'[1]Sporti dhe Rekreacioni'!E93:E240+[1]DKA!E93:E241+[1]DKSH!E93:E240+[1]Q.P.S!E93:E240</f>
        <v>0</v>
      </c>
      <c r="F94" s="201">
        <f>'[1] 1.Zyra e Kryetarit '!G93:G240+'[1]Zyra e Kuvendit'!G93:G240+'[1]2.Administrata'!G94:G241+'[1]Zyra per barazi Gjinore'!F93:F240+'[1]3.Buxhet e Financa'!F94:F241+'[1]Drejtoira e Sherbimeve publike'!F94:F241+[1]zjarrefiksat!G93:G240+'[1]Zyra komunale per komunitet dhe'!F93:F240+'[1]Drjetoria per Bujqesi'!F93:F240+'[1]Drejtoria e Inspektoratit'!F93:F240+'[1]6.Kadaster gjeodezi'!F93:F240+'[1]Drejtoria per Urbanizem'!F93:F240+'[1]7.Drejtoria per kultur rini dhe'!F93:F240+'[1]Përkrahja e Rinisë-'!F93:F240+'[1]Sporti dhe Rekreacioni'!F93:F240+[1]DKA!F93:F241+[1]DKSH!F93:F240+[1]Q.P.S!F93:F240</f>
        <v>0</v>
      </c>
      <c r="G94" s="201"/>
      <c r="H94" s="202">
        <f>D94+E94+F94+G94</f>
        <v>0</v>
      </c>
      <c r="I94" s="189">
        <f>H94</f>
        <v>0</v>
      </c>
      <c r="J94" s="190">
        <f>I94-33066</f>
        <v>-33066</v>
      </c>
      <c r="K94" s="203" t="e">
        <f>#REF!</f>
        <v>#REF!</v>
      </c>
      <c r="L94" s="217">
        <v>0</v>
      </c>
      <c r="M94" s="218">
        <v>0</v>
      </c>
      <c r="N94" s="125"/>
    </row>
    <row r="95" spans="1:14" ht="20.100000000000001" customHeight="1">
      <c r="A95" s="238"/>
      <c r="B95" s="228" t="s">
        <v>195</v>
      </c>
      <c r="C95" s="229" t="s">
        <v>196</v>
      </c>
      <c r="D95" s="201">
        <f>'[1] 1.Zyra e Kryetarit '!E94+'[1]Zyra e Kuvendit'!E94+'[1]2.Administrata'!E95+'[1]Zyra per barazi Gjinore'!D94+'[1]3.Buxhet e Financa'!D95+'[1]Drejtoira e Sherbimeve publike'!D95+[1]zjarrefiksat!E94+'[1]Zyra komunale per komunitet dhe'!D94+'[1]Drjetoria per Bujqesi'!D94+'[1]Drejtoria e Inspektoratit'!D94+'[1]6.Kadaster gjeodezi'!D94+'[1]Drejtoria per Urbanizem'!D94+'[1]7.Drejtoria per kultur rini dhe'!D94+'[1]Përkrahja e Rinisë-'!D94+'[1]Sporti dhe Rekreacioni'!D94+[1]DKA!D94+[1]DKSH!D94+[1]Q.P.S!D94</f>
        <v>10000</v>
      </c>
      <c r="E95" s="201">
        <f>'[1] 1.Zyra e Kryetarit '!F94:F241+'[1]Zyra e Kuvendit'!F94:F241+'[1]2.Administrata'!F95:F242+'[1]Zyra per barazi Gjinore'!E94:E241+'[1]3.Buxhet e Financa'!E95:E242+'[1]Drejtoira e Sherbimeve publike'!E95:E242+[1]zjarrefiksat!F94:F241+'[1]Zyra komunale per komunitet dhe'!E94:E241+'[1]Drjetoria per Bujqesi'!E94:E241+'[1]Drejtoria e Inspektoratit'!E94:E241+'[1]6.Kadaster gjeodezi'!E94:E241+'[1]Drejtoria per Urbanizem'!E94:E241+'[1]7.Drejtoria per kultur rini dhe'!E94:E241+'[1]Përkrahja e Rinisë-'!E94:E241+'[1]Sporti dhe Rekreacioni'!E94:E241+[1]DKA!E94:E242+[1]DKSH!E94:E241+[1]Q.P.S!E94:E241</f>
        <v>0</v>
      </c>
      <c r="F95" s="201">
        <f>'[1] 1.Zyra e Kryetarit '!G94:G241+'[1]Zyra e Kuvendit'!G94:G241+'[1]2.Administrata'!G95:G242+'[1]Zyra per barazi Gjinore'!F94:F241+'[1]3.Buxhet e Financa'!F95:F242+'[1]Drejtoira e Sherbimeve publike'!F95:F242+[1]zjarrefiksat!G94:G241+'[1]Zyra komunale per komunitet dhe'!F94:F241+'[1]Drjetoria per Bujqesi'!F94:F241+'[1]Drejtoria e Inspektoratit'!F94:F241+'[1]6.Kadaster gjeodezi'!F94:F241+'[1]Drejtoria per Urbanizem'!F94:F241+'[1]7.Drejtoria per kultur rini dhe'!F94:F241+'[1]Përkrahja e Rinisë-'!F94:F241+'[1]Sporti dhe Rekreacioni'!F94:F241+[1]DKA!F94:F242+[1]DKSH!F94:F241+[1]Q.P.S!F94:F241</f>
        <v>0</v>
      </c>
      <c r="G95" s="201">
        <f>'[1] 1.Zyra e Kryetarit '!H94+'[1]Zyra e Kuvendit'!H94+'[1]2.Administrata'!H95+'[1]Zyra per barazi Gjinore'!G94+'[1]3.Buxhet e Financa'!G95+'[1]Drejtoira e Sherbimeve publike'!G95+[1]zjarrefiksat!H94+'[1]Zyra komunale per komunitet dhe'!G94+'[1]Drjetoria per Bujqesi'!G94+'[1]Drejtoria e Inspektoratit'!G94+'[1]6.Kadaster gjeodezi'!G94+'[1]Drejtoria per Urbanizem'!G94+'[1]7.Drejtoria per kultur rini dhe'!G94+'[1]Përkrahja e Rinisë-'!G94+'[1]Sporti dhe Rekreacioni'!G94+[1]DKA!G94+[1]DKSH!G94+[1]Q.P.S!G94</f>
        <v>5000</v>
      </c>
      <c r="H95" s="202">
        <f t="shared" ref="H95:H102" si="11">D95+E95+F95+G95</f>
        <v>15000</v>
      </c>
      <c r="I95" s="189"/>
      <c r="J95" s="190"/>
      <c r="K95" s="203"/>
      <c r="L95" s="217">
        <v>15000</v>
      </c>
      <c r="M95" s="218">
        <v>15000</v>
      </c>
      <c r="N95" s="125"/>
    </row>
    <row r="96" spans="1:14" ht="20.100000000000001" customHeight="1">
      <c r="A96" s="238"/>
      <c r="B96" s="228" t="s">
        <v>197</v>
      </c>
      <c r="C96" s="229" t="s">
        <v>198</v>
      </c>
      <c r="D96" s="201">
        <f>'[1] 1.Zyra e Kryetarit '!E95+'[1]Zyra e Kuvendit'!E95+'[1]2.Administrata'!E96+'[1]Zyra per barazi Gjinore'!D95+'[1]3.Buxhet e Financa'!D96+'[1]Drejtoira e Sherbimeve publike'!D96+[1]zjarrefiksat!E95+'[1]Zyra komunale per komunitet dhe'!D95+'[1]Drjetoria per Bujqesi'!D95+'[1]Drejtoria e Inspektoratit'!D95+'[1]6.Kadaster gjeodezi'!D95+'[1]Drejtoria per Urbanizem'!D95+'[1]7.Drejtoria per kultur rini dhe'!D95+'[1]Përkrahja e Rinisë-'!D95+'[1]Sporti dhe Rekreacioni'!D95+[1]DKA!D95+[1]DKSH!D95+[1]Q.P.S!D95</f>
        <v>15000</v>
      </c>
      <c r="E96" s="201">
        <f>'[1] 1.Zyra e Kryetarit '!F95:F242+'[1]Zyra e Kuvendit'!F95:F242+'[1]2.Administrata'!F96:F243+'[1]Zyra per barazi Gjinore'!E95:E242+'[1]3.Buxhet e Financa'!E96:E243+'[1]Drejtoira e Sherbimeve publike'!E96:E243+[1]zjarrefiksat!F95:F242+'[1]Zyra komunale per komunitet dhe'!E95:E242+'[1]Drjetoria per Bujqesi'!E95:E242+'[1]Drejtoria e Inspektoratit'!E95:E242+'[1]6.Kadaster gjeodezi'!E95:E242+'[1]Drejtoria per Urbanizem'!E95:E242+'[1]7.Drejtoria per kultur rini dhe'!E95:E242+'[1]Përkrahja e Rinisë-'!E95:E242+'[1]Sporti dhe Rekreacioni'!E95:E242+[1]DKA!E95:E243+[1]DKSH!E95:E242+[1]Q.P.S!E95:E242</f>
        <v>0</v>
      </c>
      <c r="F96" s="201">
        <f>'[1] 1.Zyra e Kryetarit '!G95:G242+'[1]Zyra e Kuvendit'!G95:G242+'[1]2.Administrata'!G96:G243+'[1]Zyra per barazi Gjinore'!F95:F242+'[1]3.Buxhet e Financa'!F96:F243+'[1]Drejtoira e Sherbimeve publike'!F96:F243+[1]zjarrefiksat!G95:G242+'[1]Zyra komunale per komunitet dhe'!F95:F242+'[1]Drjetoria per Bujqesi'!F95:F242+'[1]Drejtoria e Inspektoratit'!F95:F242+'[1]6.Kadaster gjeodezi'!F95:F242+'[1]Drejtoria per Urbanizem'!F95:F242+'[1]7.Drejtoria per kultur rini dhe'!F95:F242+'[1]Përkrahja e Rinisë-'!F95:F242+'[1]Sporti dhe Rekreacioni'!F95:F242+[1]DKA!F95:F243+[1]DKSH!F95:F242+[1]Q.P.S!F95:F242</f>
        <v>0</v>
      </c>
      <c r="G96" s="201">
        <f>'[1] 1.Zyra e Kryetarit '!H95+'[1]Zyra e Kuvendit'!H95+'[1]2.Administrata'!H96+'[1]Zyra per barazi Gjinore'!G95+'[1]3.Buxhet e Financa'!G96+'[1]Drejtoira e Sherbimeve publike'!G96+[1]zjarrefiksat!H95+'[1]Zyra komunale per komunitet dhe'!G95+'[1]Drjetoria per Bujqesi'!G95+'[1]Drejtoria e Inspektoratit'!G95+'[1]6.Kadaster gjeodezi'!G95+'[1]Drejtoria per Urbanizem'!G95+'[1]7.Drejtoria per kultur rini dhe'!G95+'[1]Përkrahja e Rinisë-'!G95+'[1]Sporti dhe Rekreacioni'!G95+[1]DKA!G95+[1]DKSH!G95+[1]Q.P.S!G95</f>
        <v>30000</v>
      </c>
      <c r="H96" s="202">
        <f t="shared" si="11"/>
        <v>45000</v>
      </c>
      <c r="I96" s="189"/>
      <c r="J96" s="190"/>
      <c r="K96" s="203"/>
      <c r="L96" s="217">
        <v>45000</v>
      </c>
      <c r="M96" s="218">
        <v>45000</v>
      </c>
      <c r="N96" s="125"/>
    </row>
    <row r="97" spans="1:14" ht="20.100000000000001" customHeight="1">
      <c r="A97" s="238"/>
      <c r="B97" s="228" t="s">
        <v>199</v>
      </c>
      <c r="C97" s="229" t="s">
        <v>200</v>
      </c>
      <c r="D97" s="201">
        <f>'[1] 1.Zyra e Kryetarit '!E96+'[1]Zyra e Kuvendit'!E96+'[1]2.Administrata'!E97+'[1]Zyra per barazi Gjinore'!D96+'[1]3.Buxhet e Financa'!D97+'[1]Drejtoira e Sherbimeve publike'!D97+[1]zjarrefiksat!E96+'[1]Zyra komunale per komunitet dhe'!D96+'[1]Drjetoria per Bujqesi'!D96+'[1]Drejtoria e Inspektoratit'!D96+'[1]6.Kadaster gjeodezi'!D96+'[1]Drejtoria per Urbanizem'!D96+'[1]7.Drejtoria per kultur rini dhe'!D96+'[1]Përkrahja e Rinisë-'!D96+'[1]Sporti dhe Rekreacioni'!D96+[1]DKA!D96+[1]DKSH!D96+[1]Q.P.S!D96</f>
        <v>0</v>
      </c>
      <c r="E97" s="201">
        <f>'[1] 1.Zyra e Kryetarit '!F96:F243+'[1]Zyra e Kuvendit'!F96:F243+'[1]2.Administrata'!F97:F244+'[1]Zyra per barazi Gjinore'!E96:E243+'[1]3.Buxhet e Financa'!E97:E244+'[1]Drejtoira e Sherbimeve publike'!E97:E244+[1]zjarrefiksat!F96:F243+'[1]Zyra komunale per komunitet dhe'!E96:E243+'[1]Drjetoria per Bujqesi'!E96:E243+'[1]Drejtoria e Inspektoratit'!E96:E243+'[1]6.Kadaster gjeodezi'!E96:E243+'[1]Drejtoria per Urbanizem'!E96:E243+'[1]7.Drejtoria per kultur rini dhe'!E96:E243+'[1]Përkrahja e Rinisë-'!E96:E243+'[1]Sporti dhe Rekreacioni'!E96:E243+[1]DKA!E96:E244+[1]DKSH!E96:E243+[1]Q.P.S!E96:E243</f>
        <v>0</v>
      </c>
      <c r="F97" s="201">
        <f>'[1] 1.Zyra e Kryetarit '!G96:G243+'[1]Zyra e Kuvendit'!G96:G243+'[1]2.Administrata'!G97:G244+'[1]Zyra per barazi Gjinore'!F96:F243+'[1]3.Buxhet e Financa'!F97:F244+'[1]Drejtoira e Sherbimeve publike'!F97:F244+[1]zjarrefiksat!G96:G243+'[1]Zyra komunale per komunitet dhe'!F96:F243+'[1]Drjetoria per Bujqesi'!F96:F243+'[1]Drejtoria e Inspektoratit'!F96:F243+'[1]6.Kadaster gjeodezi'!F96:F243+'[1]Drejtoria per Urbanizem'!F96:F243+'[1]7.Drejtoria per kultur rini dhe'!F96:F243+'[1]Përkrahja e Rinisë-'!F96:F243+'[1]Sporti dhe Rekreacioni'!F96:F243+[1]DKA!F96:F244+[1]DKSH!F96:F243+[1]Q.P.S!F96:F243</f>
        <v>0</v>
      </c>
      <c r="G97" s="201">
        <f>'[1] 1.Zyra e Kryetarit '!H96+'[1]Zyra e Kuvendit'!H96+'[1]2.Administrata'!H97+'[1]Zyra per barazi Gjinore'!G96+'[1]3.Buxhet e Financa'!G97+'[1]Drejtoira e Sherbimeve publike'!G97+[1]zjarrefiksat!H96+'[1]Zyra komunale per komunitet dhe'!G96+'[1]Drjetoria per Bujqesi'!G96+'[1]Drejtoria e Inspektoratit'!G96+'[1]6.Kadaster gjeodezi'!G96+'[1]Drejtoria per Urbanizem'!G96+'[1]7.Drejtoria per kultur rini dhe'!G96+'[1]Përkrahja e Rinisë-'!G96+'[1]Sporti dhe Rekreacioni'!G96+[1]DKA!G96+[1]DKSH!G96+[1]Q.P.S!G96</f>
        <v>0</v>
      </c>
      <c r="H97" s="202">
        <f t="shared" si="11"/>
        <v>0</v>
      </c>
      <c r="I97" s="189"/>
      <c r="J97" s="190"/>
      <c r="K97" s="203"/>
      <c r="L97" s="217">
        <v>0</v>
      </c>
      <c r="M97" s="218">
        <v>0</v>
      </c>
      <c r="N97" s="125"/>
    </row>
    <row r="98" spans="1:14" ht="20.100000000000001" customHeight="1">
      <c r="A98" s="238"/>
      <c r="B98" s="228" t="s">
        <v>201</v>
      </c>
      <c r="C98" s="229" t="s">
        <v>202</v>
      </c>
      <c r="D98" s="201">
        <f>'[1] 1.Zyra e Kryetarit '!E97+'[1]Zyra e Kuvendit'!E97+'[1]2.Administrata'!E98+'[1]Zyra per barazi Gjinore'!D97+'[1]3.Buxhet e Financa'!D98+'[1]Drejtoira e Sherbimeve publike'!D98+[1]zjarrefiksat!E97+'[1]Zyra komunale per komunitet dhe'!D97+'[1]Drjetoria per Bujqesi'!D97+'[1]Drejtoria e Inspektoratit'!D97+'[1]6.Kadaster gjeodezi'!D97+'[1]Drejtoria per Urbanizem'!D97+'[1]7.Drejtoria per kultur rini dhe'!D97+'[1]Përkrahja e Rinisë-'!D97+'[1]Sporti dhe Rekreacioni'!D97+[1]DKA!D97+[1]DKSH!D97+[1]Q.P.S!D97</f>
        <v>0</v>
      </c>
      <c r="E98" s="201">
        <f>'[1] 1.Zyra e Kryetarit '!F97:F244+'[1]Zyra e Kuvendit'!F97:F244+'[1]2.Administrata'!F98:F245+'[1]Zyra per barazi Gjinore'!E97:E244+'[1]3.Buxhet e Financa'!E98:E245+'[1]Drejtoira e Sherbimeve publike'!E98:E245+[1]zjarrefiksat!F97:F244+'[1]Zyra komunale per komunitet dhe'!E97:E244+'[1]Drjetoria per Bujqesi'!E97:E244+'[1]Drejtoria e Inspektoratit'!E97:E244+'[1]6.Kadaster gjeodezi'!E97:E244+'[1]Drejtoria per Urbanizem'!E97:E244+'[1]7.Drejtoria per kultur rini dhe'!E97:E244+'[1]Përkrahja e Rinisë-'!E97:E244+'[1]Sporti dhe Rekreacioni'!E97:E244+[1]DKA!E97:E245+[1]DKSH!E97:E244+[1]Q.P.S!E97:E244</f>
        <v>0</v>
      </c>
      <c r="F98" s="201">
        <f>'[1] 1.Zyra e Kryetarit '!G97:G244+'[1]Zyra e Kuvendit'!G97:G244+'[1]2.Administrata'!G98:G245+'[1]Zyra per barazi Gjinore'!F97:F244+'[1]3.Buxhet e Financa'!F98:F245+'[1]Drejtoira e Sherbimeve publike'!F98:F245+[1]zjarrefiksat!G97:G244+'[1]Zyra komunale per komunitet dhe'!F97:F244+'[1]Drjetoria per Bujqesi'!F97:F244+'[1]Drejtoria e Inspektoratit'!F97:F244+'[1]6.Kadaster gjeodezi'!F97:F244+'[1]Drejtoria per Urbanizem'!F97:F244+'[1]7.Drejtoria per kultur rini dhe'!F97:F244+'[1]Përkrahja e Rinisë-'!F97:F244+'[1]Sporti dhe Rekreacioni'!F97:F244+[1]DKA!F97:F245+[1]DKSH!F97:F244+[1]Q.P.S!F97:F244</f>
        <v>0</v>
      </c>
      <c r="G98" s="201">
        <f>'[1] 1.Zyra e Kryetarit '!H97+'[1]Zyra e Kuvendit'!H97+'[1]2.Administrata'!H98+'[1]Zyra per barazi Gjinore'!G97+'[1]3.Buxhet e Financa'!G98+'[1]Drejtoira e Sherbimeve publike'!G98+[1]zjarrefiksat!H97+'[1]Zyra komunale per komunitet dhe'!G97+'[1]Drjetoria per Bujqesi'!G97+'[1]Drejtoria e Inspektoratit'!G97+'[1]6.Kadaster gjeodezi'!G97+'[1]Drejtoria per Urbanizem'!G97+'[1]7.Drejtoria per kultur rini dhe'!G97+'[1]Përkrahja e Rinisë-'!G97+'[1]Sporti dhe Rekreacioni'!G97+[1]DKA!G97+[1]DKSH!G97+[1]Q.P.S!G97</f>
        <v>0</v>
      </c>
      <c r="H98" s="202">
        <f t="shared" si="11"/>
        <v>0</v>
      </c>
      <c r="I98" s="189"/>
      <c r="J98" s="190"/>
      <c r="K98" s="203"/>
      <c r="L98" s="217">
        <v>0</v>
      </c>
      <c r="M98" s="218">
        <v>0</v>
      </c>
      <c r="N98" s="125"/>
    </row>
    <row r="99" spans="1:14" ht="20.100000000000001" customHeight="1">
      <c r="A99" s="238"/>
      <c r="B99" s="213" t="s">
        <v>203</v>
      </c>
      <c r="C99" s="215">
        <v>14030</v>
      </c>
      <c r="D99" s="201">
        <f>'[1] 1.Zyra e Kryetarit '!E98+'[1]Zyra e Kuvendit'!E98+'[1]2.Administrata'!E99+'[1]Zyra per barazi Gjinore'!D98+'[1]3.Buxhet e Financa'!D99+'[1]Drejtoira e Sherbimeve publike'!D99+[1]zjarrefiksat!E98+'[1]Zyra komunale per komunitet dhe'!D98+'[1]Drjetoria per Bujqesi'!D98+'[1]Drejtoria e Inspektoratit'!D98+'[1]6.Kadaster gjeodezi'!D98+'[1]Drejtoria per Urbanizem'!D98+'[1]7.Drejtoria per kultur rini dhe'!D98+'[1]Përkrahja e Rinisë-'!D98+'[1]Sporti dhe Rekreacioni'!D98+[1]DKA!D98+[1]DKSH!D98+[1]Q.P.S!D98</f>
        <v>25000</v>
      </c>
      <c r="E99" s="201">
        <f>'[1] 1.Zyra e Kryetarit '!F98:F245+'[1]Zyra e Kuvendit'!F98:F245+'[1]2.Administrata'!F99:F246+'[1]Zyra per barazi Gjinore'!E98:E245+'[1]3.Buxhet e Financa'!E99:E246+'[1]Drejtoira e Sherbimeve publike'!E99:E246+[1]zjarrefiksat!F98:F245+'[1]Zyra komunale per komunitet dhe'!E98:E245+'[1]Drjetoria per Bujqesi'!E98:E245+'[1]Drejtoria e Inspektoratit'!E98:E245+'[1]6.Kadaster gjeodezi'!E98:E245+'[1]Drejtoria per Urbanizem'!E98:E245+'[1]7.Drejtoria per kultur rini dhe'!E98:E245+'[1]Përkrahja e Rinisë-'!E98:E245+'[1]Sporti dhe Rekreacioni'!E98:E245+[1]DKA!E98:E246+[1]DKSH!E98:E245+[1]Q.P.S!E98:E245</f>
        <v>0</v>
      </c>
      <c r="F99" s="201">
        <f>'[1] 1.Zyra e Kryetarit '!G98:G245+'[1]Zyra e Kuvendit'!G98:G245+'[1]2.Administrata'!G99:G246+'[1]Zyra per barazi Gjinore'!F98:F245+'[1]3.Buxhet e Financa'!F99:F246+'[1]Drejtoira e Sherbimeve publike'!F99:F246+[1]zjarrefiksat!G98:G245+'[1]Zyra komunale per komunitet dhe'!F98:F245+'[1]Drjetoria per Bujqesi'!F98:F245+'[1]Drejtoria e Inspektoratit'!F98:F245+'[1]6.Kadaster gjeodezi'!F98:F245+'[1]Drejtoria per Urbanizem'!F98:F245+'[1]7.Drejtoria per kultur rini dhe'!F98:F245+'[1]Përkrahja e Rinisë-'!F98:F245+'[1]Sporti dhe Rekreacioni'!F98:F245+[1]DKA!F98:F246+[1]DKSH!F98:F245+[1]Q.P.S!F98:F245</f>
        <v>0</v>
      </c>
      <c r="G99" s="201">
        <f>'[1] 1.Zyra e Kryetarit '!H98+'[1]Zyra e Kuvendit'!H98+'[1]2.Administrata'!H99+'[1]Zyra per barazi Gjinore'!G98+'[1]3.Buxhet e Financa'!G99+'[1]Drejtoira e Sherbimeve publike'!G99+[1]zjarrefiksat!H98+'[1]Zyra komunale per komunitet dhe'!G98+'[1]Drjetoria per Bujqesi'!G98+'[1]Drejtoria e Inspektoratit'!G98+'[1]6.Kadaster gjeodezi'!G98+'[1]Drejtoria per Urbanizem'!G98+'[1]7.Drejtoria per kultur rini dhe'!G98+'[1]Përkrahja e Rinisë-'!G98+'[1]Sporti dhe Rekreacioni'!G98+[1]DKA!G98+[1]DKSH!G98+[1]Q.P.S!G98</f>
        <v>0</v>
      </c>
      <c r="H99" s="202">
        <f t="shared" si="11"/>
        <v>25000</v>
      </c>
      <c r="I99" s="189">
        <f>H99</f>
        <v>25000</v>
      </c>
      <c r="J99" s="190">
        <f t="shared" si="7"/>
        <v>25000</v>
      </c>
      <c r="K99" s="245"/>
      <c r="L99" s="217">
        <v>25000</v>
      </c>
      <c r="M99" s="218">
        <v>25000</v>
      </c>
      <c r="N99" s="125"/>
    </row>
    <row r="100" spans="1:14" ht="20.100000000000001" customHeight="1">
      <c r="A100" s="238"/>
      <c r="B100" s="213" t="s">
        <v>204</v>
      </c>
      <c r="C100" s="215">
        <v>14040</v>
      </c>
      <c r="D100" s="201">
        <f>'[1] 1.Zyra e Kryetarit '!E99+'[1]Zyra e Kuvendit'!E99+'[1]2.Administrata'!E100+'[1]Zyra per barazi Gjinore'!D99+'[1]3.Buxhet e Financa'!D100+'[1]Drejtoira e Sherbimeve publike'!D100+[1]zjarrefiksat!E99+'[1]Zyra komunale per komunitet dhe'!D99+'[1]Drjetoria per Bujqesi'!D99+'[1]Drejtoria e Inspektoratit'!D99+'[1]6.Kadaster gjeodezi'!D99+'[1]Drejtoria per Urbanizem'!D99+'[1]7.Drejtoria per kultur rini dhe'!D99+'[1]Përkrahja e Rinisë-'!D99+'[1]Sporti dhe Rekreacioni'!D99+[1]DKA!D99+[1]DKSH!D99+[1]Q.P.S!D99</f>
        <v>2800</v>
      </c>
      <c r="E100" s="201">
        <f>'[1] 1.Zyra e Kryetarit '!F99:F246+'[1]Zyra e Kuvendit'!F99:F246+'[1]2.Administrata'!F100:F247+'[1]Zyra per barazi Gjinore'!E99:E246+'[1]3.Buxhet e Financa'!E100:E247+'[1]Drejtoira e Sherbimeve publike'!E100:E247+[1]zjarrefiksat!F99:F246+'[1]Zyra komunale per komunitet dhe'!E99:E246+'[1]Drjetoria per Bujqesi'!E99:E246+'[1]Drejtoria e Inspektoratit'!E99:E246+'[1]6.Kadaster gjeodezi'!E99:E246+'[1]Drejtoria per Urbanizem'!E99:E246+'[1]7.Drejtoria per kultur rini dhe'!E99:E246+'[1]Përkrahja e Rinisë-'!E99:E246+'[1]Sporti dhe Rekreacioni'!E99:E246+[1]DKA!E99:E247+[1]DKSH!E99:E246+[1]Q.P.S!E99:E246</f>
        <v>0</v>
      </c>
      <c r="F100" s="201">
        <f>'[1] 1.Zyra e Kryetarit '!G99:G246+'[1]Zyra e Kuvendit'!G99:G246+'[1]2.Administrata'!G100:G247+'[1]Zyra per barazi Gjinore'!F99:F246+'[1]3.Buxhet e Financa'!F100:F247+'[1]Drejtoira e Sherbimeve publike'!F100:F247+[1]zjarrefiksat!G99:G246+'[1]Zyra komunale per komunitet dhe'!F99:F246+'[1]Drjetoria per Bujqesi'!F99:F246+'[1]Drejtoria e Inspektoratit'!F99:F246+'[1]6.Kadaster gjeodezi'!F99:F246+'[1]Drejtoria per Urbanizem'!F99:F246+'[1]7.Drejtoria per kultur rini dhe'!F99:F246+'[1]Përkrahja e Rinisë-'!F99:F246+'[1]Sporti dhe Rekreacioni'!F99:F246+[1]DKA!F99:F247+[1]DKSH!F99:F246+[1]Q.P.S!F99:F246</f>
        <v>0</v>
      </c>
      <c r="G100" s="201">
        <f>'[1] 1.Zyra e Kryetarit '!H99+'[1]Zyra e Kuvendit'!H99+'[1]2.Administrata'!H100+'[1]Zyra per barazi Gjinore'!G99+'[1]3.Buxhet e Financa'!G100+'[1]Drejtoira e Sherbimeve publike'!G100+[1]zjarrefiksat!H99+'[1]Zyra komunale per komunitet dhe'!G99+'[1]Drjetoria per Bujqesi'!G99+'[1]Drejtoria e Inspektoratit'!G99+'[1]6.Kadaster gjeodezi'!G99+'[1]Drejtoria per Urbanizem'!G99+'[1]7.Drejtoria per kultur rini dhe'!G99+'[1]Përkrahja e Rinisë-'!G99+'[1]Sporti dhe Rekreacioni'!G99+[1]DKA!G99+[1]DKSH!G99+[1]Q.P.S!G99</f>
        <v>6500</v>
      </c>
      <c r="H100" s="202">
        <f t="shared" si="11"/>
        <v>9300</v>
      </c>
      <c r="I100" s="189">
        <f>H100</f>
        <v>9300</v>
      </c>
      <c r="J100" s="190">
        <f t="shared" si="7"/>
        <v>9300</v>
      </c>
      <c r="K100" s="203" t="e">
        <f>#REF!</f>
        <v>#REF!</v>
      </c>
      <c r="L100" s="217">
        <v>9300</v>
      </c>
      <c r="M100" s="218">
        <v>9300</v>
      </c>
      <c r="N100" s="125"/>
    </row>
    <row r="101" spans="1:14" ht="20.100000000000001" customHeight="1">
      <c r="A101" s="238"/>
      <c r="B101" s="213" t="s">
        <v>205</v>
      </c>
      <c r="C101" s="215">
        <v>14050</v>
      </c>
      <c r="D101" s="201">
        <f>'[1] 1.Zyra e Kryetarit '!E100+'[1]Zyra e Kuvendit'!E100+'[1]2.Administrata'!E101+'[1]Zyra per barazi Gjinore'!D100+'[1]3.Buxhet e Financa'!D101+'[1]Drejtoira e Sherbimeve publike'!D101+[1]zjarrefiksat!E100+'[1]Zyra komunale per komunitet dhe'!D100+'[1]Drjetoria per Bujqesi'!D100+'[1]Drejtoria e Inspektoratit'!D100+'[1]6.Kadaster gjeodezi'!D100+'[1]Drejtoria per Urbanizem'!D100+'[1]7.Drejtoria per kultur rini dhe'!D100+'[1]Përkrahja e Rinisë-'!D100+'[1]Sporti dhe Rekreacioni'!D100+[1]DKA!D100+[1]DKSH!D100+[1]Q.P.S!D100</f>
        <v>3700</v>
      </c>
      <c r="E101" s="201">
        <f>'[1] 1.Zyra e Kryetarit '!F100:F247+'[1]Zyra e Kuvendit'!F100:F247+'[1]2.Administrata'!F101:F248+'[1]Zyra per barazi Gjinore'!E100:E247+'[1]3.Buxhet e Financa'!E101:E248+'[1]Drejtoira e Sherbimeve publike'!E101:E248+[1]zjarrefiksat!F100:F247+'[1]Zyra komunale per komunitet dhe'!E100:E247+'[1]Drjetoria per Bujqesi'!E100:E247+'[1]Drejtoria e Inspektoratit'!E100:E247+'[1]6.Kadaster gjeodezi'!E100:E247+'[1]Drejtoria per Urbanizem'!E100:E247+'[1]7.Drejtoria per kultur rini dhe'!E100:E247+'[1]Përkrahja e Rinisë-'!E100:E247+'[1]Sporti dhe Rekreacioni'!E100:E247+[1]DKA!E100:E248+[1]DKSH!E100:E247+[1]Q.P.S!E100:E247</f>
        <v>0</v>
      </c>
      <c r="F101" s="201">
        <f>'[1] 1.Zyra e Kryetarit '!G100:G247+'[1]Zyra e Kuvendit'!G100:G247+'[1]2.Administrata'!G101:G248+'[1]Zyra per barazi Gjinore'!F100:F247+'[1]3.Buxhet e Financa'!F101:F248+'[1]Drejtoira e Sherbimeve publike'!F101:F248+[1]zjarrefiksat!G100:G247+'[1]Zyra komunale per komunitet dhe'!F100:F247+'[1]Drjetoria per Bujqesi'!F100:F247+'[1]Drejtoria e Inspektoratit'!F100:F247+'[1]6.Kadaster gjeodezi'!F100:F247+'[1]Drejtoria per Urbanizem'!F100:F247+'[1]7.Drejtoria per kultur rini dhe'!F100:F247+'[1]Përkrahja e Rinisë-'!F100:F247+'[1]Sporti dhe Rekreacioni'!F100:F247+[1]DKA!F100:F248+[1]DKSH!F100:F247+[1]Q.P.S!F100:F247</f>
        <v>0</v>
      </c>
      <c r="G101" s="201">
        <f>'[1] 1.Zyra e Kryetarit '!H100+'[1]Zyra e Kuvendit'!H100+'[1]2.Administrata'!H101+'[1]Zyra per barazi Gjinore'!G100+'[1]3.Buxhet e Financa'!G101+'[1]Drejtoira e Sherbimeve publike'!G101+[1]zjarrefiksat!H100+'[1]Zyra komunale per komunitet dhe'!G100+'[1]Drjetoria per Bujqesi'!G100+'[1]Drejtoria e Inspektoratit'!G100+'[1]6.Kadaster gjeodezi'!G100+'[1]Drejtoria per Urbanizem'!G100+'[1]7.Drejtoria per kultur rini dhe'!G100+'[1]Përkrahja e Rinisë-'!G100+'[1]Sporti dhe Rekreacioni'!G100+[1]DKA!G100+[1]DKSH!G100+[1]Q.P.S!G100</f>
        <v>6500</v>
      </c>
      <c r="H101" s="202">
        <f t="shared" si="11"/>
        <v>10200</v>
      </c>
      <c r="I101" s="189">
        <f>H101</f>
        <v>10200</v>
      </c>
      <c r="J101" s="190">
        <f t="shared" si="7"/>
        <v>10200</v>
      </c>
      <c r="K101" s="203" t="e">
        <f>#REF!</f>
        <v>#REF!</v>
      </c>
      <c r="L101" s="217">
        <v>10200</v>
      </c>
      <c r="M101" s="218">
        <v>10200</v>
      </c>
      <c r="N101" s="125"/>
    </row>
    <row r="102" spans="1:14" ht="20.100000000000001" customHeight="1">
      <c r="A102" s="238"/>
      <c r="B102" s="213" t="s">
        <v>206</v>
      </c>
      <c r="C102" s="215" t="s">
        <v>207</v>
      </c>
      <c r="D102" s="201">
        <f>'[1] 1.Zyra e Kryetarit '!E101+'[1]Zyra e Kuvendit'!E101+'[1]2.Administrata'!E102+'[1]Zyra per barazi Gjinore'!D101+'[1]3.Buxhet e Financa'!D102+'[1]Drejtoira e Sherbimeve publike'!D102+[1]zjarrefiksat!E101+'[1]Zyra komunale per komunitet dhe'!D101+'[1]Drjetoria per Bujqesi'!D101+'[1]Drejtoria e Inspektoratit'!D101+'[1]6.Kadaster gjeodezi'!D101+'[1]Drejtoria per Urbanizem'!D101+'[1]7.Drejtoria per kultur rini dhe'!D101+'[1]Përkrahja e Rinisë-'!D101+'[1]Sporti dhe Rekreacioni'!D101+[1]DKA!D101+[1]DKSH!D101+[1]Q.P.S!D101</f>
        <v>7500</v>
      </c>
      <c r="E102" s="201">
        <f>'[1] 1.Zyra e Kryetarit '!F101:F248+'[1]Zyra e Kuvendit'!F101:F248+'[1]2.Administrata'!F102:F249+'[1]Zyra per barazi Gjinore'!E101:E248+'[1]3.Buxhet e Financa'!E102:E249+'[1]Drejtoira e Sherbimeve publike'!E102:E249+[1]zjarrefiksat!F101:F248+'[1]Zyra komunale per komunitet dhe'!E101:E248+'[1]Drjetoria per Bujqesi'!E101:E248+'[1]Drejtoria e Inspektoratit'!E101:E248+'[1]6.Kadaster gjeodezi'!E101:E248+'[1]Drejtoria per Urbanizem'!E101:E248+'[1]7.Drejtoria per kultur rini dhe'!E101:E248+'[1]Përkrahja e Rinisë-'!E101:E248+'[1]Sporti dhe Rekreacioni'!E101:E248+[1]DKA!E101:E249+[1]DKSH!E101:E248+[1]Q.P.S!E101:E248</f>
        <v>0</v>
      </c>
      <c r="F102" s="201">
        <f>'[1] 1.Zyra e Kryetarit '!G101:G248+'[1]Zyra e Kuvendit'!G101:G248+'[1]2.Administrata'!G102:G249+'[1]Zyra per barazi Gjinore'!F101:F248+'[1]3.Buxhet e Financa'!F102:F249+'[1]Drejtoira e Sherbimeve publike'!F102:F249+[1]zjarrefiksat!G101:G248+'[1]Zyra komunale per komunitet dhe'!F101:F248+'[1]Drjetoria per Bujqesi'!F101:F248+'[1]Drejtoria e Inspektoratit'!F101:F248+'[1]6.Kadaster gjeodezi'!F101:F248+'[1]Drejtoria per Urbanizem'!F101:F248+'[1]7.Drejtoria per kultur rini dhe'!F101:F248+'[1]Përkrahja e Rinisë-'!F101:F248+'[1]Sporti dhe Rekreacioni'!F101:F248+[1]DKA!F101:F249+[1]DKSH!F101:F248+[1]Q.P.S!F101:F248</f>
        <v>0</v>
      </c>
      <c r="G102" s="201">
        <f>'[1] 1.Zyra e Kryetarit '!H101+'[1]Zyra e Kuvendit'!H101+'[1]2.Administrata'!H102+'[1]Zyra per barazi Gjinore'!G101+'[1]3.Buxhet e Financa'!G102+'[1]Drejtoira e Sherbimeve publike'!G102+[1]zjarrefiksat!H101+'[1]Zyra komunale per komunitet dhe'!G101+'[1]Drjetoria per Bujqesi'!G101+'[1]Drejtoria e Inspektoratit'!G101+'[1]6.Kadaster gjeodezi'!G101+'[1]Drejtoria per Urbanizem'!G101+'[1]7.Drejtoria per kultur rini dhe'!G101+'[1]Përkrahja e Rinisë-'!G101+'[1]Sporti dhe Rekreacioni'!G101+[1]DKA!G101+[1]DKSH!G101+[1]Q.P.S!G101</f>
        <v>5000</v>
      </c>
      <c r="H102" s="202">
        <f t="shared" si="11"/>
        <v>12500</v>
      </c>
      <c r="I102" s="189"/>
      <c r="J102" s="190"/>
      <c r="K102" s="203"/>
      <c r="L102" s="201">
        <v>12500</v>
      </c>
      <c r="M102" s="202">
        <v>12500</v>
      </c>
      <c r="N102" s="125"/>
    </row>
    <row r="103" spans="1:14" ht="20.100000000000001" customHeight="1">
      <c r="A103" s="230"/>
      <c r="B103" s="231" t="s">
        <v>208</v>
      </c>
      <c r="C103" s="226" t="s">
        <v>209</v>
      </c>
      <c r="D103" s="211">
        <f>'[1] 1.Zyra e Kryetarit '!E102:E249+'[1]Zyra e Kuvendit'!E102:E249+'[1]2.Administrata'!E103:E250+'[1]Zyra per barazi Gjinore'!D102:D249+'[1]3.Buxhet e Financa'!D103:D250+'[1]Drejtoira e Sherbimeve publike'!D103:D250+[1]zjarrefiksat!E102:E249+'[1]Zyra komunale per komunitet dhe'!D102:D249+'[1]Drjetoria per Bujqesi'!D102:D249+'[1]Drejtoria e Inspektoratit'!D102:D249+'[1]6.Kadaster gjeodezi'!D102:D249+'[1]Drejtoria per Urbanizem'!D102:D249+'[1]7.Drejtoria per kultur rini dhe'!D102:D249+'[1]Përkrahja e Rinisë-'!D102:D249+'[1]Sporti dhe Rekreacioni'!D102:D249+[1]DKA!D102:D250+[1]DKSH!D102:D249+[1]Q.P.S!D102:D249</f>
        <v>4000</v>
      </c>
      <c r="E103" s="211">
        <f>'[1] 1.Zyra e Kryetarit '!F102:F249+'[1]Zyra e Kuvendit'!F102:F249+'[1]2.Administrata'!F103:F250+'[1]Zyra per barazi Gjinore'!E102:E249+'[1]3.Buxhet e Financa'!E103:E250+'[1]Drejtoira e Sherbimeve publike'!E103:E250+[1]zjarrefiksat!F102:F249+'[1]Zyra komunale per komunitet dhe'!E102:E249+'[1]Drjetoria per Bujqesi'!E102:E249+'[1]Drejtoria e Inspektoratit'!E102:E249+'[1]6.Kadaster gjeodezi'!E102:E249+'[1]Drejtoria per Urbanizem'!E102:E249+'[1]7.Drejtoria per kultur rini dhe'!E102:E249+'[1]Përkrahja e Rinisë-'!E102:E249+'[1]Sporti dhe Rekreacioni'!E102:E249+[1]DKA!E102:E250+[1]DKSH!E102:E249+[1]Q.P.S!E102:E249</f>
        <v>0</v>
      </c>
      <c r="F103" s="211">
        <f>'[1] 1.Zyra e Kryetarit '!G102:G249+'[1]Zyra e Kuvendit'!G102:G249+'[1]2.Administrata'!G103:G250+'[1]Zyra per barazi Gjinore'!F102:F249+'[1]3.Buxhet e Financa'!F103:F250+'[1]Drejtoira e Sherbimeve publike'!F103:F250+[1]zjarrefiksat!G102:G249+'[1]Zyra komunale per komunitet dhe'!F102:F249+'[1]Drjetoria per Bujqesi'!F102:F249+'[1]Drejtoria e Inspektoratit'!F102:F249+'[1]6.Kadaster gjeodezi'!F102:F249+'[1]Drejtoria per Urbanizem'!F102:F249+'[1]7.Drejtoria per kultur rini dhe'!F102:F249+'[1]Përkrahja e Rinisë-'!F102:F249+'[1]Sporti dhe Rekreacioni'!F102:F249+[1]DKA!F102:F250+[1]DKSH!F102:F249+[1]Q.P.S!F102:F249</f>
        <v>0</v>
      </c>
      <c r="G103" s="211">
        <f>'[1] 1.Zyra e Kryetarit '!H102:H249+'[1]Zyra e Kuvendit'!H102:H249+'[1]2.Administrata'!H103:H250+'[1]Zyra per barazi Gjinore'!G102:G249+'[1]3.Buxhet e Financa'!G103:G250+'[1]Drejtoira e Sherbimeve publike'!G103:G250+[1]zjarrefiksat!H102:H249+'[1]Zyra komunale per komunitet dhe'!G102:G249+'[1]Drjetoria per Bujqesi'!G102:G249+'[1]Drejtoria e Inspektoratit'!G102:G249+'[1]6.Kadaster gjeodezi'!G102:G249+'[1]Drejtoria per Urbanizem'!G102:G249+'[1]7.Drejtoria per kultur rini dhe'!G102:G249+'[1]Përkrahja e Rinisë-'!G102:G249+'[1]Sporti dhe Rekreacioni'!G102:G249+[1]DKA!G102:G250+[1]DKSH!G102:G249+[1]Q.P.S!G102:G249</f>
        <v>0</v>
      </c>
      <c r="H103" s="216">
        <f>'[1] 1.Zyra e Kryetarit '!I102:I249+'[1]Zyra e Kuvendit'!I102:I249+'[1]2.Administrata'!I103:I250+'[1]Zyra per barazi Gjinore'!H102:H249+'[1]3.Buxhet e Financa'!H103:H250+'[1]Drejtoira e Sherbimeve publike'!H103:H250+[1]zjarrefiksat!I102:I249+'[1]Zyra komunale per komunitet dhe'!H102:H249+'[1]Drjetoria per Bujqesi'!H102:H249+'[1]Drejtoria e Inspektoratit'!H102:H249+'[1]6.Kadaster gjeodezi'!H102:H249+'[1]Drejtoria per Urbanizem'!H102:H249+'[1]7.Drejtoria per kultur rini dhe'!H102:H249+'[1]Përkrahja e Rinisë-'!H102:H249+'[1]Sporti dhe Rekreacioni'!H102:H249+[1]DKA!H102:H250+[1]DKSH!H102:H249+[1]Q.P.S!H102:H249</f>
        <v>4000</v>
      </c>
      <c r="I103" s="145">
        <f t="shared" si="7"/>
        <v>4000</v>
      </c>
      <c r="J103" s="173">
        <f t="shared" si="7"/>
        <v>4000</v>
      </c>
      <c r="K103" s="212">
        <v>0</v>
      </c>
      <c r="L103" s="211">
        <v>4000</v>
      </c>
      <c r="M103" s="211">
        <v>4000</v>
      </c>
      <c r="N103" s="125"/>
    </row>
    <row r="104" spans="1:14" ht="20.100000000000001" customHeight="1">
      <c r="A104" s="238"/>
      <c r="B104" s="213" t="s">
        <v>210</v>
      </c>
      <c r="C104" s="215">
        <v>14110</v>
      </c>
      <c r="D104" s="201">
        <f>'[1] 1.Zyra e Kryetarit '!E103+'[1]Zyra e Kuvendit'!E103+'[1]2.Administrata'!E104+'[1]Zyra per barazi Gjinore'!D103+'[1]3.Buxhet e Financa'!D104+'[1]Drejtoira e Sherbimeve publike'!D104+[1]zjarrefiksat!E103+'[1]Zyra komunale per komunitet dhe'!D103+'[1]Drjetoria per Bujqesi'!D103+'[1]Drejtoria e Inspektoratit'!D103+'[1]6.Kadaster gjeodezi'!D103+'[1]Drejtoria per Urbanizem'!D103+'[1]7.Drejtoria per kultur rini dhe'!D103+'[1]Përkrahja e Rinisë-'!D103+'[1]Sporti dhe Rekreacioni'!D103+[1]DKA!D103+[1]DKSH!D103+[1]Q.P.S!D103</f>
        <v>4000</v>
      </c>
      <c r="E104" s="201">
        <f>'[1] 1.Zyra e Kryetarit '!F103:F250+'[1]Zyra e Kuvendit'!F103:F250+'[1]2.Administrata'!F104:F251+'[1]Zyra per barazi Gjinore'!E103:E250+'[1]3.Buxhet e Financa'!E104:E251+'[1]Drejtoira e Sherbimeve publike'!E104:E251+[1]zjarrefiksat!F103:F250+'[1]Zyra komunale per komunitet dhe'!E103:E250+'[1]Drjetoria per Bujqesi'!E103:E250+'[1]Drejtoria e Inspektoratit'!E103:E250+'[1]6.Kadaster gjeodezi'!E103:E250+'[1]Drejtoria per Urbanizem'!E103:E250+'[1]7.Drejtoria per kultur rini dhe'!E103:E250+'[1]Përkrahja e Rinisë-'!E103:E250+'[1]Sporti dhe Rekreacioni'!E103:E250+[1]DKA!E103:E251+[1]DKSH!E103:E250+[1]Q.P.S!E103:E250</f>
        <v>0</v>
      </c>
      <c r="F104" s="201">
        <f>'[1] 1.Zyra e Kryetarit '!G103:G250+'[1]Zyra e Kuvendit'!G103:G250+'[1]2.Administrata'!G104:G251+'[1]Zyra per barazi Gjinore'!F103:F250+'[1]3.Buxhet e Financa'!F104:F251+'[1]Drejtoira e Sherbimeve publike'!F104:F251+[1]zjarrefiksat!G103:G250+'[1]Zyra komunale per komunitet dhe'!F103:F250+'[1]Drjetoria per Bujqesi'!F103:F250+'[1]Drejtoria e Inspektoratit'!F103:F250+'[1]6.Kadaster gjeodezi'!F103:F250+'[1]Drejtoria per Urbanizem'!F103:F250+'[1]7.Drejtoria per kultur rini dhe'!F103:F250+'[1]Përkrahja e Rinisë-'!F103:F250+'[1]Sporti dhe Rekreacioni'!F103:F250+[1]DKA!F103:F251+[1]DKSH!F103:F250+[1]Q.P.S!F103:F250</f>
        <v>0</v>
      </c>
      <c r="G104" s="201">
        <f>'[1] 1.Zyra e Kryetarit '!H103+'[1]Zyra e Kuvendit'!H103+'[1]2.Administrata'!H104+'[1]Zyra per barazi Gjinore'!G103+'[1]3.Buxhet e Financa'!G104+'[1]Drejtoira e Sherbimeve publike'!G104+[1]zjarrefiksat!H103+'[1]Zyra komunale per komunitet dhe'!G103+'[1]Drjetoria per Bujqesi'!G103+'[1]Drejtoria e Inspektoratit'!G103+'[1]6.Kadaster gjeodezi'!G103+'[1]Drejtoria per Urbanizem'!G103+'[1]7.Drejtoria per kultur rini dhe'!G103+'[1]Përkrahja e Rinisë-'!G103+'[1]Sporti dhe Rekreacioni'!G103+[1]DKA!G103+[1]DKSH!G103+[1]Q.P.S!G103</f>
        <v>0</v>
      </c>
      <c r="H104" s="202">
        <f>D104+E104+F104+G104</f>
        <v>4000</v>
      </c>
      <c r="I104" s="189">
        <f t="shared" si="7"/>
        <v>4000</v>
      </c>
      <c r="J104" s="190">
        <f t="shared" si="7"/>
        <v>4000</v>
      </c>
      <c r="K104" s="203">
        <v>0</v>
      </c>
      <c r="L104" s="201">
        <v>4000</v>
      </c>
      <c r="M104" s="202">
        <v>4000</v>
      </c>
      <c r="N104" s="125"/>
    </row>
    <row r="105" spans="1:14" ht="20.100000000000001" customHeight="1">
      <c r="A105" s="238"/>
      <c r="B105" s="213" t="s">
        <v>211</v>
      </c>
      <c r="C105" s="215" t="s">
        <v>212</v>
      </c>
      <c r="D105" s="201">
        <f>'[1] 1.Zyra e Kryetarit '!E104+'[1]Zyra e Kuvendit'!E104+'[1]2.Administrata'!E105+'[1]Zyra per barazi Gjinore'!D104+'[1]3.Buxhet e Financa'!D105+'[1]Drejtoira e Sherbimeve publike'!D105+[1]zjarrefiksat!E104+'[1]Zyra komunale per komunitet dhe'!D104+'[1]Drjetoria per Bujqesi'!D104+'[1]Drejtoria e Inspektoratit'!D104+'[1]6.Kadaster gjeodezi'!D104+'[1]Drejtoria per Urbanizem'!D104+'[1]7.Drejtoria per kultur rini dhe'!D104+'[1]Përkrahja e Rinisë-'!D104+'[1]Sporti dhe Rekreacioni'!D104+[1]DKA!D104+[1]DKSH!D104+[1]Q.P.S!D104</f>
        <v>0</v>
      </c>
      <c r="E105" s="201">
        <f>'[1] 1.Zyra e Kryetarit '!F104:F251+'[1]Zyra e Kuvendit'!F104:F251+'[1]2.Administrata'!F105:F252+'[1]Zyra per barazi Gjinore'!E104:E251+'[1]3.Buxhet e Financa'!E105:E252+'[1]Drejtoira e Sherbimeve publike'!E105:E252+[1]zjarrefiksat!F104:F251+'[1]Zyra komunale per komunitet dhe'!E104:E251+'[1]Drjetoria per Bujqesi'!E104:E251+'[1]Drejtoria e Inspektoratit'!E104:E251+'[1]6.Kadaster gjeodezi'!E104:E251+'[1]Drejtoria per Urbanizem'!E104:E251+'[1]7.Drejtoria per kultur rini dhe'!E104:E251+'[1]Përkrahja e Rinisë-'!E104:E251+'[1]Sporti dhe Rekreacioni'!E104:E251+[1]DKA!E104:E252+[1]DKSH!E104:E251+[1]Q.P.S!E104:E251</f>
        <v>0</v>
      </c>
      <c r="F105" s="201">
        <f>'[1] 1.Zyra e Kryetarit '!G104:G251+'[1]Zyra e Kuvendit'!G104:G251+'[1]2.Administrata'!G105:G252+'[1]Zyra per barazi Gjinore'!F104:F251+'[1]3.Buxhet e Financa'!F105:F252+'[1]Drejtoira e Sherbimeve publike'!F105:F252+[1]zjarrefiksat!G104:G251+'[1]Zyra komunale per komunitet dhe'!F104:F251+'[1]Drjetoria per Bujqesi'!F104:F251+'[1]Drejtoria e Inspektoratit'!F104:F251+'[1]6.Kadaster gjeodezi'!F104:F251+'[1]Drejtoria per Urbanizem'!F104:F251+'[1]7.Drejtoria per kultur rini dhe'!F104:F251+'[1]Përkrahja e Rinisë-'!F104:F251+'[1]Sporti dhe Rekreacioni'!F104:F251+[1]DKA!F104:F252+[1]DKSH!F104:F251+[1]Q.P.S!F104:F251</f>
        <v>0</v>
      </c>
      <c r="G105" s="201">
        <f>'[1] 1.Zyra e Kryetarit '!H104+'[1]Zyra e Kuvendit'!H104+'[1]2.Administrata'!H105+'[1]Zyra per barazi Gjinore'!G104+'[1]3.Buxhet e Financa'!G105+'[1]Drejtoira e Sherbimeve publike'!G105+[1]zjarrefiksat!H104+'[1]Zyra komunale per komunitet dhe'!G104+'[1]Drjetoria per Bujqesi'!G104+'[1]Drejtoria e Inspektoratit'!G104+'[1]6.Kadaster gjeodezi'!G104+'[1]Drejtoria per Urbanizem'!G104+'[1]7.Drejtoria per kultur rini dhe'!G104+'[1]Përkrahja e Rinisë-'!G104+'[1]Sporti dhe Rekreacioni'!G104+[1]DKA!G104+[1]DKSH!G104+[1]Q.P.S!G104</f>
        <v>0</v>
      </c>
      <c r="H105" s="202">
        <f>D105+E105+F105+G105</f>
        <v>0</v>
      </c>
      <c r="I105" s="189">
        <f t="shared" si="7"/>
        <v>0</v>
      </c>
      <c r="J105" s="190">
        <f t="shared" si="7"/>
        <v>0</v>
      </c>
      <c r="K105" s="203">
        <v>0</v>
      </c>
      <c r="L105" s="201">
        <v>0</v>
      </c>
      <c r="M105" s="202">
        <v>0</v>
      </c>
      <c r="N105" s="125"/>
    </row>
    <row r="106" spans="1:14" ht="20.100000000000001" customHeight="1">
      <c r="A106" s="238"/>
      <c r="B106" s="213" t="s">
        <v>213</v>
      </c>
      <c r="C106" s="215" t="s">
        <v>214</v>
      </c>
      <c r="D106" s="201">
        <f>'[1] 1.Zyra e Kryetarit '!E105+'[1]Zyra e Kuvendit'!E105+'[1]2.Administrata'!E106+'[1]Zyra per barazi Gjinore'!D105+'[1]3.Buxhet e Financa'!D106+'[1]Drejtoira e Sherbimeve publike'!D106+[1]zjarrefiksat!E105+'[1]Zyra komunale per komunitet dhe'!D105+'[1]Drjetoria per Bujqesi'!D105+'[1]Drejtoria e Inspektoratit'!D105+'[1]6.Kadaster gjeodezi'!D105+'[1]Drejtoria per Urbanizem'!D105+'[1]7.Drejtoria per kultur rini dhe'!D105+'[1]Përkrahja e Rinisë-'!D105+'[1]Sporti dhe Rekreacioni'!D105+[1]DKA!D105+[1]DKSH!D105+[1]Q.P.S!D105</f>
        <v>0</v>
      </c>
      <c r="E106" s="201">
        <f>'[1] 1.Zyra e Kryetarit '!F105:F252+'[1]Zyra e Kuvendit'!F105:F252+'[1]2.Administrata'!F106:F253+'[1]Zyra per barazi Gjinore'!E105:E252+'[1]3.Buxhet e Financa'!E106:E253+'[1]Drejtoira e Sherbimeve publike'!E106:E253+[1]zjarrefiksat!F105:F252+'[1]Zyra komunale per komunitet dhe'!E105:E252+'[1]Drjetoria per Bujqesi'!E105:E252+'[1]Drejtoria e Inspektoratit'!E105:E252+'[1]6.Kadaster gjeodezi'!E105:E252+'[1]Drejtoria per Urbanizem'!E105:E252+'[1]7.Drejtoria per kultur rini dhe'!E105:E252+'[1]Përkrahja e Rinisë-'!E105:E252+'[1]Sporti dhe Rekreacioni'!E105:E252+[1]DKA!E105:E253+[1]DKSH!E105:E252+[1]Q.P.S!E105:E252</f>
        <v>0</v>
      </c>
      <c r="F106" s="201">
        <f>'[1] 1.Zyra e Kryetarit '!G105:G252+'[1]Zyra e Kuvendit'!G105:G252+'[1]2.Administrata'!G106:G253+'[1]Zyra per barazi Gjinore'!F105:F252+'[1]3.Buxhet e Financa'!F106:F253+'[1]Drejtoira e Sherbimeve publike'!F106:F253+[1]zjarrefiksat!G105:G252+'[1]Zyra komunale per komunitet dhe'!F105:F252+'[1]Drjetoria per Bujqesi'!F105:F252+'[1]Drejtoria e Inspektoratit'!F105:F252+'[1]6.Kadaster gjeodezi'!F105:F252+'[1]Drejtoria per Urbanizem'!F105:F252+'[1]7.Drejtoria per kultur rini dhe'!F105:F252+'[1]Përkrahja e Rinisë-'!F105:F252+'[1]Sporti dhe Rekreacioni'!F105:F252+[1]DKA!F105:F253+[1]DKSH!F105:F252+[1]Q.P.S!F105:F252</f>
        <v>0</v>
      </c>
      <c r="G106" s="201">
        <f>'[1] 1.Zyra e Kryetarit '!H105+'[1]Zyra e Kuvendit'!H105+'[1]2.Administrata'!H106+'[1]Zyra per barazi Gjinore'!G105+'[1]3.Buxhet e Financa'!G106+'[1]Drejtoira e Sherbimeve publike'!G106+[1]zjarrefiksat!H105+'[1]Zyra komunale per komunitet dhe'!G105+'[1]Drjetoria per Bujqesi'!G105+'[1]Drejtoria e Inspektoratit'!G105+'[1]6.Kadaster gjeodezi'!G105+'[1]Drejtoria per Urbanizem'!G105+'[1]7.Drejtoria per kultur rini dhe'!G105+'[1]Përkrahja e Rinisë-'!G105+'[1]Sporti dhe Rekreacioni'!G105+[1]DKA!G105+[1]DKSH!G105+[1]Q.P.S!G105</f>
        <v>0</v>
      </c>
      <c r="H106" s="202">
        <f>D106+E106+F106+G106</f>
        <v>0</v>
      </c>
      <c r="I106" s="189">
        <f t="shared" si="7"/>
        <v>0</v>
      </c>
      <c r="J106" s="190">
        <f t="shared" si="7"/>
        <v>0</v>
      </c>
      <c r="K106" s="245">
        <v>0</v>
      </c>
      <c r="L106" s="201">
        <v>0</v>
      </c>
      <c r="M106" s="202">
        <v>0</v>
      </c>
      <c r="N106" s="125"/>
    </row>
    <row r="107" spans="1:14" ht="20.100000000000001" customHeight="1">
      <c r="A107" s="238"/>
      <c r="B107" s="213" t="s">
        <v>215</v>
      </c>
      <c r="C107" s="215" t="s">
        <v>216</v>
      </c>
      <c r="D107" s="201">
        <f>'[1] 1.Zyra e Kryetarit '!E106+'[1]Zyra e Kuvendit'!E106+'[1]2.Administrata'!E107+'[1]Zyra per barazi Gjinore'!D106+'[1]3.Buxhet e Financa'!D107+'[1]Drejtoira e Sherbimeve publike'!D107+[1]zjarrefiksat!E106+'[1]Zyra komunale per komunitet dhe'!D106+'[1]Drjetoria per Bujqesi'!D106+'[1]Drejtoria e Inspektoratit'!D106+'[1]6.Kadaster gjeodezi'!D106+'[1]Drejtoria per Urbanizem'!D106+'[1]7.Drejtoria per kultur rini dhe'!D106+'[1]Përkrahja e Rinisë-'!D106+'[1]Sporti dhe Rekreacioni'!D106+[1]DKA!D106+[1]DKSH!D106+[1]Q.P.S!D106</f>
        <v>0</v>
      </c>
      <c r="E107" s="201">
        <f>'[1] 1.Zyra e Kryetarit '!F106:F253+'[1]Zyra e Kuvendit'!F106:F253+'[1]2.Administrata'!F107:F254+'[1]Zyra per barazi Gjinore'!E106:E253+'[1]3.Buxhet e Financa'!E107:E254+'[1]Drejtoira e Sherbimeve publike'!E107:E254+[1]zjarrefiksat!F106:F253+'[1]Zyra komunale per komunitet dhe'!E106:E253+'[1]Drjetoria per Bujqesi'!E106:E253+'[1]Drejtoria e Inspektoratit'!E106:E253+'[1]6.Kadaster gjeodezi'!E106:E253+'[1]Drejtoria per Urbanizem'!E106:E253+'[1]7.Drejtoria per kultur rini dhe'!E106:E253+'[1]Përkrahja e Rinisë-'!E106:E253+'[1]Sporti dhe Rekreacioni'!E106:E253+[1]DKA!E106:E254+[1]DKSH!E106:E253+[1]Q.P.S!E106:E253</f>
        <v>0</v>
      </c>
      <c r="F107" s="201">
        <f>'[1] 1.Zyra e Kryetarit '!G106:G253+'[1]Zyra e Kuvendit'!G106:G253+'[1]2.Administrata'!G107:G254+'[1]Zyra per barazi Gjinore'!F106:F253+'[1]3.Buxhet e Financa'!F107:F254+'[1]Drejtoira e Sherbimeve publike'!F107:F254+[1]zjarrefiksat!G106:G253+'[1]Zyra komunale per komunitet dhe'!F106:F253+'[1]Drjetoria per Bujqesi'!F106:F253+'[1]Drejtoria e Inspektoratit'!F106:F253+'[1]6.Kadaster gjeodezi'!F106:F253+'[1]Drejtoria per Urbanizem'!F106:F253+'[1]7.Drejtoria per kultur rini dhe'!F106:F253+'[1]Përkrahja e Rinisë-'!F106:F253+'[1]Sporti dhe Rekreacioni'!F106:F253+[1]DKA!F106:F254+[1]DKSH!F106:F253+[1]Q.P.S!F106:F253</f>
        <v>0</v>
      </c>
      <c r="G107" s="201">
        <f>'[1] 1.Zyra e Kryetarit '!H106+'[1]Zyra e Kuvendit'!H106+'[1]2.Administrata'!H107+'[1]Zyra per barazi Gjinore'!G106+'[1]3.Buxhet e Financa'!G107+'[1]Drejtoira e Sherbimeve publike'!G107+[1]zjarrefiksat!H106+'[1]Zyra komunale per komunitet dhe'!G106+'[1]Drjetoria per Bujqesi'!G106+'[1]Drejtoria e Inspektoratit'!G106+'[1]6.Kadaster gjeodezi'!G106+'[1]Drejtoria per Urbanizem'!G106+'[1]7.Drejtoria per kultur rini dhe'!G106+'[1]Përkrahja e Rinisë-'!G106+'[1]Sporti dhe Rekreacioni'!G106+[1]DKA!G106+[1]DKSH!G106+[1]Q.P.S!G106</f>
        <v>0</v>
      </c>
      <c r="H107" s="202">
        <f>D107+E107+F107+G107</f>
        <v>0</v>
      </c>
      <c r="I107" s="189">
        <f t="shared" si="7"/>
        <v>0</v>
      </c>
      <c r="J107" s="190">
        <f t="shared" si="7"/>
        <v>0</v>
      </c>
      <c r="K107" s="203">
        <v>0</v>
      </c>
      <c r="L107" s="201">
        <v>0</v>
      </c>
      <c r="M107" s="202">
        <v>0</v>
      </c>
      <c r="N107" s="125"/>
    </row>
    <row r="108" spans="1:14" ht="20.100000000000001" customHeight="1">
      <c r="A108" s="238"/>
      <c r="B108" s="213" t="s">
        <v>217</v>
      </c>
      <c r="C108" s="215" t="s">
        <v>218</v>
      </c>
      <c r="D108" s="201">
        <f>'[1] 1.Zyra e Kryetarit '!E107+'[1]Zyra e Kuvendit'!E107+'[1]2.Administrata'!E108+'[1]Zyra per barazi Gjinore'!D107+'[1]3.Buxhet e Financa'!D108+'[1]Drejtoira e Sherbimeve publike'!D108+[1]zjarrefiksat!E107+'[1]Zyra komunale per komunitet dhe'!D107+'[1]Drjetoria per Bujqesi'!D107+'[1]Drejtoria e Inspektoratit'!D107+'[1]6.Kadaster gjeodezi'!D107+'[1]Drejtoria per Urbanizem'!D107+'[1]7.Drejtoria per kultur rini dhe'!D107+'[1]Përkrahja e Rinisë-'!D107+'[1]Sporti dhe Rekreacioni'!D107+[1]DKA!D107+[1]DKSH!D107+[1]Q.P.S!D107</f>
        <v>0</v>
      </c>
      <c r="E108" s="201">
        <f>'[1] 1.Zyra e Kryetarit '!F107:F254+'[1]Zyra e Kuvendit'!F107:F254+'[1]2.Administrata'!F108:F255+'[1]Zyra per barazi Gjinore'!E107:E254+'[1]3.Buxhet e Financa'!E108:E255+'[1]Drejtoira e Sherbimeve publike'!E108:E255+[1]zjarrefiksat!F107:F254+'[1]Zyra komunale per komunitet dhe'!E107:E254+'[1]Drjetoria per Bujqesi'!E107:E254+'[1]Drejtoria e Inspektoratit'!E107:E254+'[1]6.Kadaster gjeodezi'!E107:E254+'[1]Drejtoria per Urbanizem'!E107:E254+'[1]7.Drejtoria per kultur rini dhe'!E107:E254+'[1]Përkrahja e Rinisë-'!E107:E254+'[1]Sporti dhe Rekreacioni'!E107:E254+[1]DKA!E107:E255+[1]DKSH!E107:E254+[1]Q.P.S!E107:E254</f>
        <v>0</v>
      </c>
      <c r="F108" s="201">
        <f>'[1] 1.Zyra e Kryetarit '!G107:G254+'[1]Zyra e Kuvendit'!G107:G254+'[1]2.Administrata'!G108:G255+'[1]Zyra per barazi Gjinore'!F107:F254+'[1]3.Buxhet e Financa'!F108:F255+'[1]Drejtoira e Sherbimeve publike'!F108:F255+[1]zjarrefiksat!G107:G254+'[1]Zyra komunale per komunitet dhe'!F107:F254+'[1]Drjetoria per Bujqesi'!F107:F254+'[1]Drejtoria e Inspektoratit'!F107:F254+'[1]6.Kadaster gjeodezi'!F107:F254+'[1]Drejtoria per Urbanizem'!F107:F254+'[1]7.Drejtoria per kultur rini dhe'!F107:F254+'[1]Përkrahja e Rinisë-'!F107:F254+'[1]Sporti dhe Rekreacioni'!F107:F254+[1]DKA!F107:F255+[1]DKSH!F107:F254+[1]Q.P.S!F107:F254</f>
        <v>0</v>
      </c>
      <c r="G108" s="201">
        <f>'[1] 1.Zyra e Kryetarit '!H107+'[1]Zyra e Kuvendit'!H107+'[1]2.Administrata'!H108+'[1]Zyra per barazi Gjinore'!G107+'[1]3.Buxhet e Financa'!G108+'[1]Drejtoira e Sherbimeve publike'!G108+[1]zjarrefiksat!H107+'[1]Zyra komunale per komunitet dhe'!G107+'[1]Drjetoria per Bujqesi'!G107+'[1]Drejtoria e Inspektoratit'!G107+'[1]6.Kadaster gjeodezi'!G107+'[1]Drejtoria per Urbanizem'!G107+'[1]7.Drejtoria per kultur rini dhe'!G107+'[1]Përkrahja e Rinisë-'!G107+'[1]Sporti dhe Rekreacioni'!G107+[1]DKA!G107+[1]DKSH!G107+[1]Q.P.S!G107</f>
        <v>0</v>
      </c>
      <c r="H108" s="202">
        <f>D108+E108+F108+G108</f>
        <v>0</v>
      </c>
      <c r="I108" s="189">
        <f t="shared" si="7"/>
        <v>0</v>
      </c>
      <c r="J108" s="190">
        <f t="shared" si="7"/>
        <v>0</v>
      </c>
      <c r="K108" s="203">
        <v>0</v>
      </c>
      <c r="L108" s="201">
        <v>0</v>
      </c>
      <c r="M108" s="202">
        <v>0</v>
      </c>
      <c r="N108" s="125"/>
    </row>
    <row r="109" spans="1:14" ht="20.100000000000001" customHeight="1">
      <c r="A109" s="230"/>
      <c r="B109" s="231" t="s">
        <v>219</v>
      </c>
      <c r="C109" s="226" t="s">
        <v>220</v>
      </c>
      <c r="D109" s="211">
        <f>D112+D111+D110</f>
        <v>2000</v>
      </c>
      <c r="E109" s="211">
        <f t="shared" ref="E109:K109" si="12">E112+E111+E110</f>
        <v>0</v>
      </c>
      <c r="F109" s="211">
        <f t="shared" si="12"/>
        <v>0</v>
      </c>
      <c r="G109" s="211">
        <f t="shared" si="12"/>
        <v>0</v>
      </c>
      <c r="H109" s="211">
        <f t="shared" si="12"/>
        <v>2000</v>
      </c>
      <c r="I109" s="258">
        <f t="shared" si="12"/>
        <v>2000</v>
      </c>
      <c r="J109" s="258">
        <f t="shared" si="12"/>
        <v>2000</v>
      </c>
      <c r="K109" s="259" t="e">
        <f t="shared" si="12"/>
        <v>#REF!</v>
      </c>
      <c r="L109" s="211">
        <v>2000</v>
      </c>
      <c r="M109" s="211">
        <v>2000</v>
      </c>
      <c r="N109" s="125"/>
    </row>
    <row r="110" spans="1:14" ht="20.100000000000001" customHeight="1">
      <c r="A110" s="238"/>
      <c r="B110" s="213" t="s">
        <v>221</v>
      </c>
      <c r="C110" s="215">
        <v>14210</v>
      </c>
      <c r="D110" s="201">
        <f>'[1] 1.Zyra e Kryetarit '!E109+'[1]Zyra e Kuvendit'!E109+'[1]2.Administrata'!E110+'[1]Zyra per barazi Gjinore'!D109+'[1]3.Buxhet e Financa'!D110+'[1]Drejtoira e Sherbimeve publike'!D110+[1]zjarrefiksat!E109+'[1]Zyra komunale per komunitet dhe'!D109+'[1]Drjetoria per Bujqesi'!D109+'[1]Drejtoria e Inspektoratit'!D109+'[1]6.Kadaster gjeodezi'!D109+'[1]Drejtoria per Urbanizem'!D109+'[1]7.Drejtoria per kultur rini dhe'!D109+'[1]Përkrahja e Rinisë-'!D109+'[1]Sporti dhe Rekreacioni'!D109+[1]DKA!D109+[1]DKSH!D109+[1]Q.P.S!D109</f>
        <v>250</v>
      </c>
      <c r="E110" s="201">
        <f>'[1] 1.Zyra e Kryetarit '!F109:F256+'[1]Zyra e Kuvendit'!F109:F256+'[1]2.Administrata'!F110:F257+'[1]Zyra per barazi Gjinore'!E109:E256+'[1]3.Buxhet e Financa'!E110:E257+'[1]Drejtoira e Sherbimeve publike'!E110:E257+[1]zjarrefiksat!F109:F256+'[1]Zyra komunale per komunitet dhe'!E109:E256+'[1]Drjetoria per Bujqesi'!E109:E256+'[1]Drejtoria e Inspektoratit'!E109:E256+'[1]6.Kadaster gjeodezi'!E109:E256+'[1]Drejtoria per Urbanizem'!E109:E256+'[1]7.Drejtoria per kultur rini dhe'!E109:E256+'[1]Përkrahja e Rinisë-'!E109:E256+'[1]Sporti dhe Rekreacioni'!E109:E256+[1]DKA!E109:E257+[1]DKSH!E109:E256+[1]Q.P.S!E109:E256</f>
        <v>0</v>
      </c>
      <c r="F110" s="201">
        <f>'[1] 1.Zyra e Kryetarit '!G109:G256+'[1]Zyra e Kuvendit'!G109:G256+'[1]2.Administrata'!G110:G257+'[1]Zyra per barazi Gjinore'!F109:F256+'[1]3.Buxhet e Financa'!F110:F257+'[1]Drejtoira e Sherbimeve publike'!F110:F257+[1]zjarrefiksat!G109:G256+'[1]Zyra komunale per komunitet dhe'!F109:F256+'[1]Drjetoria per Bujqesi'!F109:F256+'[1]Drejtoria e Inspektoratit'!F109:F256+'[1]6.Kadaster gjeodezi'!F109:F256+'[1]Drejtoria per Urbanizem'!F109:F256+'[1]7.Drejtoria per kultur rini dhe'!F109:F256+'[1]Përkrahja e Rinisë-'!F109:F256+'[1]Sporti dhe Rekreacioni'!F109:F256+[1]DKA!F109:F257+[1]DKSH!F109:F256+[1]Q.P.S!F109:F256</f>
        <v>0</v>
      </c>
      <c r="G110" s="201">
        <f>'[1] 1.Zyra e Kryetarit '!H109+'[1]Zyra e Kuvendit'!H109+'[1]2.Administrata'!H110+'[1]Zyra per barazi Gjinore'!G109+'[1]3.Buxhet e Financa'!G110+'[1]Drejtoira e Sherbimeve publike'!G110+[1]zjarrefiksat!H109+'[1]Zyra komunale per komunitet dhe'!G109+'[1]Drjetoria per Bujqesi'!G109+'[1]Drejtoria e Inspektoratit'!G109+'[1]6.Kadaster gjeodezi'!G109+'[1]Drejtoria per Urbanizem'!G109+'[1]7.Drejtoria per kultur rini dhe'!G109+'[1]Përkrahja e Rinisë-'!G109+'[1]Sporti dhe Rekreacioni'!G109+[1]DKA!G109+[1]DKSH!G109+[1]Q.P.S!G109</f>
        <v>0</v>
      </c>
      <c r="H110" s="202">
        <f>D110+E110+F110+G110</f>
        <v>250</v>
      </c>
      <c r="I110" s="189">
        <f t="shared" si="7"/>
        <v>250</v>
      </c>
      <c r="J110" s="190">
        <f t="shared" si="7"/>
        <v>250</v>
      </c>
      <c r="K110" s="260" t="e">
        <f>#REF!</f>
        <v>#REF!</v>
      </c>
      <c r="L110" s="201">
        <v>250</v>
      </c>
      <c r="M110" s="202">
        <v>250</v>
      </c>
      <c r="N110" s="125"/>
    </row>
    <row r="111" spans="1:14" ht="20.100000000000001" customHeight="1">
      <c r="A111" s="238"/>
      <c r="B111" s="213" t="s">
        <v>222</v>
      </c>
      <c r="C111" s="215">
        <v>14220</v>
      </c>
      <c r="D111" s="201">
        <f>'[1] 1.Zyra e Kryetarit '!E110+'[1]Zyra e Kuvendit'!E110+'[1]2.Administrata'!E111+'[1]Zyra per barazi Gjinore'!D110+'[1]3.Buxhet e Financa'!D111+'[1]Drejtoira e Sherbimeve publike'!D111+[1]zjarrefiksat!E110+'[1]Zyra komunale per komunitet dhe'!D110+'[1]Drjetoria per Bujqesi'!D110+'[1]Drejtoria e Inspektoratit'!D110+'[1]6.Kadaster gjeodezi'!D110+'[1]Drejtoria per Urbanizem'!D110+'[1]7.Drejtoria per kultur rini dhe'!D110+'[1]Përkrahja e Rinisë-'!D110+'[1]Sporti dhe Rekreacioni'!D110+[1]DKA!D110+[1]DKSH!D110+[1]Q.P.S!D110</f>
        <v>250</v>
      </c>
      <c r="E111" s="201">
        <f>'[1] 1.Zyra e Kryetarit '!F110:F257+'[1]Zyra e Kuvendit'!F110:F257+'[1]2.Administrata'!F111:F258+'[1]Zyra per barazi Gjinore'!E110:E257+'[1]3.Buxhet e Financa'!E111:E258+'[1]Drejtoira e Sherbimeve publike'!E111:E258+[1]zjarrefiksat!F110:F257+'[1]Zyra komunale per komunitet dhe'!E110:E257+'[1]Drjetoria per Bujqesi'!E110:E257+'[1]Drejtoria e Inspektoratit'!E110:E257+'[1]6.Kadaster gjeodezi'!E110:E257+'[1]Drejtoria per Urbanizem'!E110:E257+'[1]7.Drejtoria per kultur rini dhe'!E110:E257+'[1]Përkrahja e Rinisë-'!E110:E257+'[1]Sporti dhe Rekreacioni'!E110:E257+[1]DKA!E110:E258+[1]DKSH!E110:E257+[1]Q.P.S!E110:E257</f>
        <v>0</v>
      </c>
      <c r="F111" s="201">
        <f>'[1] 1.Zyra e Kryetarit '!G110:G257+'[1]Zyra e Kuvendit'!G110:G257+'[1]2.Administrata'!G111:G258+'[1]Zyra per barazi Gjinore'!F110:F257+'[1]3.Buxhet e Financa'!F111:F258+'[1]Drejtoira e Sherbimeve publike'!F111:F258+[1]zjarrefiksat!G110:G257+'[1]Zyra komunale per komunitet dhe'!F110:F257+'[1]Drjetoria per Bujqesi'!F110:F257+'[1]Drejtoria e Inspektoratit'!F110:F257+'[1]6.Kadaster gjeodezi'!F110:F257+'[1]Drejtoria per Urbanizem'!F110:F257+'[1]7.Drejtoria per kultur rini dhe'!F110:F257+'[1]Përkrahja e Rinisë-'!F110:F257+'[1]Sporti dhe Rekreacioni'!F110:F257+[1]DKA!F110:F258+[1]DKSH!F110:F257+[1]Q.P.S!F110:F257</f>
        <v>0</v>
      </c>
      <c r="G111" s="201">
        <f>'[1] 1.Zyra e Kryetarit '!H110+'[1]Zyra e Kuvendit'!H110+'[1]2.Administrata'!H111+'[1]Zyra per barazi Gjinore'!G110+'[1]3.Buxhet e Financa'!G111+'[1]Drejtoira e Sherbimeve publike'!G111+[1]zjarrefiksat!H110+'[1]Zyra komunale per komunitet dhe'!G110+'[1]Drjetoria per Bujqesi'!G110+'[1]Drejtoria e Inspektoratit'!G110+'[1]6.Kadaster gjeodezi'!G110+'[1]Drejtoria per Urbanizem'!G110+'[1]7.Drejtoria per kultur rini dhe'!G110+'[1]Përkrahja e Rinisë-'!G110+'[1]Sporti dhe Rekreacioni'!G110+[1]DKA!G110+[1]DKSH!G110+[1]Q.P.S!G110</f>
        <v>0</v>
      </c>
      <c r="H111" s="202">
        <f>D111+E111+F111+G111</f>
        <v>250</v>
      </c>
      <c r="I111" s="189">
        <f t="shared" si="7"/>
        <v>250</v>
      </c>
      <c r="J111" s="190">
        <f t="shared" si="7"/>
        <v>250</v>
      </c>
      <c r="K111" s="203" t="e">
        <f>#REF!</f>
        <v>#REF!</v>
      </c>
      <c r="L111" s="201">
        <v>250</v>
      </c>
      <c r="M111" s="202">
        <v>250</v>
      </c>
      <c r="N111" s="125"/>
    </row>
    <row r="112" spans="1:14" ht="26.25" customHeight="1">
      <c r="A112" s="238"/>
      <c r="B112" s="261" t="s">
        <v>223</v>
      </c>
      <c r="C112" s="215" t="s">
        <v>224</v>
      </c>
      <c r="D112" s="201">
        <f>'[1] 1.Zyra e Kryetarit '!E111+'[1]Zyra e Kuvendit'!E111+'[1]2.Administrata'!E112+'[1]Zyra per barazi Gjinore'!D111+'[1]3.Buxhet e Financa'!D112+'[1]Drejtoira e Sherbimeve publike'!D112+[1]zjarrefiksat!E111+'[1]Zyra komunale per komunitet dhe'!D111+'[1]Drjetoria per Bujqesi'!D111+'[1]Drejtoria e Inspektoratit'!D111+'[1]6.Kadaster gjeodezi'!D111+'[1]Drejtoria per Urbanizem'!D111+'[1]7.Drejtoria per kultur rini dhe'!D111+'[1]Përkrahja e Rinisë-'!D111+'[1]Sporti dhe Rekreacioni'!D111+[1]DKA!D111+[1]DKSH!D111+[1]Q.P.S!D111</f>
        <v>1500</v>
      </c>
      <c r="E112" s="201">
        <f>'[1] 1.Zyra e Kryetarit '!F111:F258+'[1]Zyra e Kuvendit'!F111:F258+'[1]2.Administrata'!F112:F259+'[1]Zyra per barazi Gjinore'!E111:E258+'[1]3.Buxhet e Financa'!E112:E259+'[1]Drejtoira e Sherbimeve publike'!E112:E259+[1]zjarrefiksat!F111:F258+'[1]Zyra komunale per komunitet dhe'!E111:E258+'[1]Drjetoria per Bujqesi'!E111:E258+'[1]Drejtoria e Inspektoratit'!E111:E258+'[1]6.Kadaster gjeodezi'!E111:E258+'[1]Drejtoria per Urbanizem'!E111:E258+'[1]7.Drejtoria per kultur rini dhe'!E111:E258+'[1]Përkrahja e Rinisë-'!E111:E258+'[1]Sporti dhe Rekreacioni'!E111:E258+[1]DKA!E111:E259+[1]DKSH!E111:E258+[1]Q.P.S!E111:E258</f>
        <v>0</v>
      </c>
      <c r="F112" s="201">
        <f>'[1] 1.Zyra e Kryetarit '!G111:G258+'[1]Zyra e Kuvendit'!G111:G258+'[1]2.Administrata'!G112:G259+'[1]Zyra per barazi Gjinore'!F111:F258+'[1]3.Buxhet e Financa'!F112:F259+'[1]Drejtoira e Sherbimeve publike'!F112:F259+[1]zjarrefiksat!G111:G258+'[1]Zyra komunale per komunitet dhe'!F111:F258+'[1]Drjetoria per Bujqesi'!F111:F258+'[1]Drejtoria e Inspektoratit'!F111:F258+'[1]6.Kadaster gjeodezi'!F111:F258+'[1]Drejtoria per Urbanizem'!F111:F258+'[1]7.Drejtoria per kultur rini dhe'!F111:F258+'[1]Përkrahja e Rinisë-'!F111:F258+'[1]Sporti dhe Rekreacioni'!F111:F258+[1]DKA!F111:F259+[1]DKSH!F111:F258+[1]Q.P.S!F111:F258</f>
        <v>0</v>
      </c>
      <c r="G112" s="201">
        <f>'[1] 1.Zyra e Kryetarit '!H111+'[1]Zyra e Kuvendit'!H111+'[1]2.Administrata'!H112+'[1]Zyra per barazi Gjinore'!G111+'[1]3.Buxhet e Financa'!G112+'[1]Drejtoira e Sherbimeve publike'!G112+[1]zjarrefiksat!H111+'[1]Zyra komunale per komunitet dhe'!G111+'[1]Drjetoria per Bujqesi'!G111+'[1]Drejtoria e Inspektoratit'!G111+'[1]6.Kadaster gjeodezi'!G111+'[1]Drejtoria per Urbanizem'!G111+'[1]7.Drejtoria per kultur rini dhe'!G111+'[1]Përkrahja e Rinisë-'!G111+'[1]Sporti dhe Rekreacioni'!G111+[1]DKA!G111+[1]DKSH!G111+[1]Q.P.S!G111</f>
        <v>0</v>
      </c>
      <c r="H112" s="202">
        <f>D112+E112+F112+G112</f>
        <v>1500</v>
      </c>
      <c r="I112" s="189">
        <f t="shared" si="7"/>
        <v>1500</v>
      </c>
      <c r="J112" s="190">
        <f t="shared" si="7"/>
        <v>1500</v>
      </c>
      <c r="K112" s="245"/>
      <c r="L112" s="201">
        <v>1500</v>
      </c>
      <c r="M112" s="202">
        <v>1500</v>
      </c>
      <c r="N112" s="125"/>
    </row>
    <row r="113" spans="1:14" ht="20.100000000000001" customHeight="1">
      <c r="A113" s="230"/>
      <c r="B113" s="231" t="s">
        <v>225</v>
      </c>
      <c r="C113" s="226" t="s">
        <v>226</v>
      </c>
      <c r="D113" s="211">
        <f>D118+D117+D116+D115+D114</f>
        <v>14900</v>
      </c>
      <c r="E113" s="211">
        <f>E118+E117+E116+E115+E114</f>
        <v>0</v>
      </c>
      <c r="F113" s="211">
        <f>F118+F117+F116+F115+F114</f>
        <v>0</v>
      </c>
      <c r="G113" s="211">
        <f>G118+G117+G116+G115+G114</f>
        <v>0</v>
      </c>
      <c r="H113" s="211">
        <f>H118+H117+H116+H115+H114</f>
        <v>14900</v>
      </c>
      <c r="I113" s="145">
        <f t="shared" si="7"/>
        <v>14900</v>
      </c>
      <c r="J113" s="173">
        <f t="shared" si="7"/>
        <v>14900</v>
      </c>
      <c r="K113" s="212" t="e">
        <f>K114</f>
        <v>#REF!</v>
      </c>
      <c r="L113" s="211">
        <v>14900</v>
      </c>
      <c r="M113" s="211">
        <v>14900</v>
      </c>
      <c r="N113" s="125"/>
    </row>
    <row r="114" spans="1:14" ht="20.100000000000001" customHeight="1">
      <c r="A114" s="238"/>
      <c r="B114" s="221" t="s">
        <v>227</v>
      </c>
      <c r="C114" s="239" t="s">
        <v>228</v>
      </c>
      <c r="D114" s="201">
        <f>'[1] 1.Zyra e Kryetarit '!E113+'[1]Zyra e Kuvendit'!E113+'[1]2.Administrata'!E114+'[1]Zyra per barazi Gjinore'!D113+'[1]3.Buxhet e Financa'!D114+'[1]Drejtoira e Sherbimeve publike'!D114+[1]zjarrefiksat!E113+'[1]Zyra komunale per komunitet dhe'!D113+'[1]Drjetoria per Bujqesi'!D113+'[1]Drejtoria e Inspektoratit'!D113+'[1]6.Kadaster gjeodezi'!D113+'[1]Drejtoria per Urbanizem'!D113+'[1]7.Drejtoria per kultur rini dhe'!D113+'[1]Përkrahja e Rinisë-'!D113+'[1]Sporti dhe Rekreacioni'!D113+[1]DKA!D113+[1]DKSH!D113+[1]Q.P.S!D113</f>
        <v>14900</v>
      </c>
      <c r="E114" s="201">
        <f>'[1] 1.Zyra e Kryetarit '!F113:F260+'[1]Zyra e Kuvendit'!F113:F260+'[1]2.Administrata'!F114:F261+'[1]Zyra per barazi Gjinore'!E113:E260+'[1]3.Buxhet e Financa'!E114:E261+'[1]Drejtoira e Sherbimeve publike'!E114:E261+[1]zjarrefiksat!F113:F260+'[1]Zyra komunale per komunitet dhe'!E113:E260+'[1]Drjetoria per Bujqesi'!E113:E260+'[1]Drejtoria e Inspektoratit'!E113:E260+'[1]6.Kadaster gjeodezi'!E113:E260+'[1]Drejtoria per Urbanizem'!E113:E260+'[1]7.Drejtoria per kultur rini dhe'!E113:E260+'[1]Përkrahja e Rinisë-'!E113:E260+'[1]Sporti dhe Rekreacioni'!E113:E260+[1]DKA!E113:E261+[1]DKSH!E113:E260+[1]Q.P.S!E113:E260</f>
        <v>0</v>
      </c>
      <c r="F114" s="201">
        <f>'[1] 1.Zyra e Kryetarit '!G113:G260+'[1]Zyra e Kuvendit'!G113:G260+'[1]2.Administrata'!G114:G261+'[1]Zyra per barazi Gjinore'!F113:F260+'[1]3.Buxhet e Financa'!F114:F261+'[1]Drejtoira e Sherbimeve publike'!F114:F261+[1]zjarrefiksat!G113:G260+'[1]Zyra komunale per komunitet dhe'!F113:F260+'[1]Drjetoria per Bujqesi'!F113:F260+'[1]Drejtoria e Inspektoratit'!F113:F260+'[1]6.Kadaster gjeodezi'!F113:F260+'[1]Drejtoria per Urbanizem'!F113:F260+'[1]7.Drejtoria per kultur rini dhe'!F113:F260+'[1]Përkrahja e Rinisë-'!F113:F260+'[1]Sporti dhe Rekreacioni'!F113:F260+[1]DKA!F113:F261+[1]DKSH!F113:F260+[1]Q.P.S!F113:F260</f>
        <v>0</v>
      </c>
      <c r="G114" s="201">
        <f>'[1] 1.Zyra e Kryetarit '!H113+'[1]Zyra e Kuvendit'!H113+'[1]2.Administrata'!H114+'[1]Zyra per barazi Gjinore'!G113+'[1]3.Buxhet e Financa'!G114+'[1]Drejtoira e Sherbimeve publike'!G114+[1]zjarrefiksat!H113+'[1]Zyra komunale per komunitet dhe'!G113+'[1]Drjetoria per Bujqesi'!G113+'[1]Drejtoria e Inspektoratit'!G113+'[1]6.Kadaster gjeodezi'!G113+'[1]Drejtoria per Urbanizem'!G113+'[1]7.Drejtoria per kultur rini dhe'!G113+'[1]Përkrahja e Rinisë-'!G113+'[1]Sporti dhe Rekreacioni'!G113+[1]DKA!G113+[1]DKSH!G113+[1]Q.P.S!G113</f>
        <v>0</v>
      </c>
      <c r="H114" s="202">
        <f>D114+E114+F114+G114</f>
        <v>14900</v>
      </c>
      <c r="I114" s="189">
        <f t="shared" si="7"/>
        <v>14900</v>
      </c>
      <c r="J114" s="190">
        <f t="shared" si="7"/>
        <v>14900</v>
      </c>
      <c r="K114" s="203" t="e">
        <f>#REF!</f>
        <v>#REF!</v>
      </c>
      <c r="L114" s="201">
        <v>14900</v>
      </c>
      <c r="M114" s="202">
        <v>14900</v>
      </c>
      <c r="N114" s="125"/>
    </row>
    <row r="115" spans="1:14" ht="20.100000000000001" customHeight="1">
      <c r="A115" s="238"/>
      <c r="B115" s="221" t="s">
        <v>229</v>
      </c>
      <c r="C115" s="239" t="s">
        <v>230</v>
      </c>
      <c r="D115" s="201">
        <f>'[1] 1.Zyra e Kryetarit '!E114+'[1]Zyra e Kuvendit'!E114+'[1]2.Administrata'!E115+'[1]Zyra per barazi Gjinore'!D114+'[1]3.Buxhet e Financa'!D115+'[1]Drejtoira e Sherbimeve publike'!D115+[1]zjarrefiksat!E114+'[1]Zyra komunale per komunitet dhe'!D114+'[1]Drjetoria per Bujqesi'!D114+'[1]Drejtoria e Inspektoratit'!D114+'[1]6.Kadaster gjeodezi'!D114+'[1]Drejtoria per Urbanizem'!D114+'[1]7.Drejtoria per kultur rini dhe'!D114+'[1]Përkrahja e Rinisë-'!D114+'[1]Sporti dhe Rekreacioni'!D114+[1]DKA!D114+[1]DKSH!D114+[1]Q.P.S!D114</f>
        <v>0</v>
      </c>
      <c r="E115" s="201">
        <f>'[1] 1.Zyra e Kryetarit '!F114:F261+'[1]Zyra e Kuvendit'!F114:F261+'[1]2.Administrata'!F115:F262+'[1]Zyra per barazi Gjinore'!E114:E261+'[1]3.Buxhet e Financa'!E115:E262+'[1]Drejtoira e Sherbimeve publike'!E115:E262+[1]zjarrefiksat!F114:F261+'[1]Zyra komunale per komunitet dhe'!E114:E261+'[1]Drjetoria per Bujqesi'!E114:E261+'[1]Drejtoria e Inspektoratit'!E114:E261+'[1]6.Kadaster gjeodezi'!E114:E261+'[1]Drejtoria per Urbanizem'!E114:E261+'[1]7.Drejtoria per kultur rini dhe'!E114:E261+'[1]Përkrahja e Rinisë-'!E114:E261+'[1]Sporti dhe Rekreacioni'!E114:E261+[1]DKA!E114:E262+[1]DKSH!E114:E261+[1]Q.P.S!E114:E261</f>
        <v>0</v>
      </c>
      <c r="F115" s="201">
        <f>'[1] 1.Zyra e Kryetarit '!G114:G261+'[1]Zyra e Kuvendit'!G114:G261+'[1]2.Administrata'!G115:G262+'[1]Zyra per barazi Gjinore'!F114:F261+'[1]3.Buxhet e Financa'!F115:F262+'[1]Drejtoira e Sherbimeve publike'!F115:F262+[1]zjarrefiksat!G114:G261+'[1]Zyra komunale per komunitet dhe'!F114:F261+'[1]Drjetoria per Bujqesi'!F114:F261+'[1]Drejtoria e Inspektoratit'!F114:F261+'[1]6.Kadaster gjeodezi'!F114:F261+'[1]Drejtoria per Urbanizem'!F114:F261+'[1]7.Drejtoria per kultur rini dhe'!F114:F261+'[1]Përkrahja e Rinisë-'!F114:F261+'[1]Sporti dhe Rekreacioni'!F114:F261+[1]DKA!F114:F262+[1]DKSH!F114:F261+[1]Q.P.S!F114:F261</f>
        <v>0</v>
      </c>
      <c r="G115" s="201">
        <f>'[1] 1.Zyra e Kryetarit '!H114+'[1]Zyra e Kuvendit'!H114+'[1]2.Administrata'!H115+'[1]Zyra per barazi Gjinore'!G114+'[1]3.Buxhet e Financa'!G115+'[1]Drejtoira e Sherbimeve publike'!G115+[1]zjarrefiksat!H114+'[1]Zyra komunale per komunitet dhe'!G114+'[1]Drjetoria per Bujqesi'!G114+'[1]Drejtoria e Inspektoratit'!G114+'[1]6.Kadaster gjeodezi'!G114+'[1]Drejtoria per Urbanizem'!G114+'[1]7.Drejtoria per kultur rini dhe'!G114+'[1]Përkrahja e Rinisë-'!G114+'[1]Sporti dhe Rekreacioni'!G114+[1]DKA!G114+[1]DKSH!G114+[1]Q.P.S!G114</f>
        <v>0</v>
      </c>
      <c r="H115" s="202">
        <f>D115+E115+F115+G115</f>
        <v>0</v>
      </c>
      <c r="I115" s="189"/>
      <c r="J115" s="190"/>
      <c r="K115" s="203"/>
      <c r="L115" s="201">
        <v>0</v>
      </c>
      <c r="M115" s="202">
        <v>0</v>
      </c>
      <c r="N115" s="125"/>
    </row>
    <row r="116" spans="1:14" ht="20.100000000000001" customHeight="1">
      <c r="A116" s="230"/>
      <c r="B116" s="262" t="s">
        <v>231</v>
      </c>
      <c r="C116" s="263" t="s">
        <v>232</v>
      </c>
      <c r="D116" s="201">
        <f>'[1] 1.Zyra e Kryetarit '!E115+'[1]Zyra e Kuvendit'!E115+'[1]2.Administrata'!E116+'[1]Zyra per barazi Gjinore'!D115+'[1]3.Buxhet e Financa'!D116+'[1]Drejtoira e Sherbimeve publike'!D116+[1]zjarrefiksat!E115+'[1]Zyra komunale per komunitet dhe'!D115+'[1]Drjetoria per Bujqesi'!D115+'[1]Drejtoria e Inspektoratit'!D115+'[1]6.Kadaster gjeodezi'!D115+'[1]Drejtoria per Urbanizem'!D115+'[1]7.Drejtoria per kultur rini dhe'!D115+'[1]Përkrahja e Rinisë-'!D115+'[1]Sporti dhe Rekreacioni'!D115+[1]DKA!D115+[1]DKSH!D115+[1]Q.P.S!D115</f>
        <v>0</v>
      </c>
      <c r="E116" s="201">
        <f>'[1] 1.Zyra e Kryetarit '!F115:F262+'[1]Zyra e Kuvendit'!F115:F262+'[1]2.Administrata'!F116:F263+'[1]Zyra per barazi Gjinore'!E115:E262+'[1]3.Buxhet e Financa'!E116:E263+'[1]Drejtoira e Sherbimeve publike'!E116:E263+[1]zjarrefiksat!F115:F262+'[1]Zyra komunale per komunitet dhe'!E115:E262+'[1]Drjetoria per Bujqesi'!E115:E262+'[1]Drejtoria e Inspektoratit'!E115:E262+'[1]6.Kadaster gjeodezi'!E115:E262+'[1]Drejtoria per Urbanizem'!E115:E262+'[1]7.Drejtoria per kultur rini dhe'!E115:E262+'[1]Përkrahja e Rinisë-'!E115:E262+'[1]Sporti dhe Rekreacioni'!E115:E262+[1]DKA!E115:E263+[1]DKSH!E115:E262+[1]Q.P.S!E115:E262</f>
        <v>0</v>
      </c>
      <c r="F116" s="201">
        <f>'[1] 1.Zyra e Kryetarit '!G115:G262+'[1]Zyra e Kuvendit'!G115:G262+'[1]2.Administrata'!G116:G263+'[1]Zyra per barazi Gjinore'!F115:F262+'[1]3.Buxhet e Financa'!F116:F263+'[1]Drejtoira e Sherbimeve publike'!F116:F263+[1]zjarrefiksat!G115:G262+'[1]Zyra komunale per komunitet dhe'!F115:F262+'[1]Drjetoria per Bujqesi'!F115:F262+'[1]Drejtoria e Inspektoratit'!F115:F262+'[1]6.Kadaster gjeodezi'!F115:F262+'[1]Drejtoria per Urbanizem'!F115:F262+'[1]7.Drejtoria per kultur rini dhe'!F115:F262+'[1]Përkrahja e Rinisë-'!F115:F262+'[1]Sporti dhe Rekreacioni'!F115:F262+[1]DKA!F115:F263+[1]DKSH!F115:F262+[1]Q.P.S!F115:F262</f>
        <v>0</v>
      </c>
      <c r="G116" s="201">
        <f>'[1] 1.Zyra e Kryetarit '!H115+'[1]Zyra e Kuvendit'!H115+'[1]2.Administrata'!H116+'[1]Zyra per barazi Gjinore'!G115+'[1]3.Buxhet e Financa'!G116+'[1]Drejtoira e Sherbimeve publike'!G116+[1]zjarrefiksat!H115+'[1]Zyra komunale per komunitet dhe'!G115+'[1]Drjetoria per Bujqesi'!G115+'[1]Drejtoria e Inspektoratit'!G115+'[1]6.Kadaster gjeodezi'!G115+'[1]Drejtoria per Urbanizem'!G115+'[1]7.Drejtoria per kultur rini dhe'!G115+'[1]Përkrahja e Rinisë-'!G115+'[1]Sporti dhe Rekreacioni'!G115+[1]DKA!G115+[1]DKSH!G115+[1]Q.P.S!G115</f>
        <v>0</v>
      </c>
      <c r="H116" s="202">
        <f>D116+E116+F116+G116</f>
        <v>0</v>
      </c>
      <c r="I116" s="189">
        <f t="shared" si="7"/>
        <v>0</v>
      </c>
      <c r="J116" s="190">
        <f t="shared" si="7"/>
        <v>0</v>
      </c>
      <c r="K116" s="212">
        <f>K117</f>
        <v>0</v>
      </c>
      <c r="L116" s="246">
        <v>0</v>
      </c>
      <c r="M116" s="247">
        <v>0</v>
      </c>
      <c r="N116" s="125"/>
    </row>
    <row r="117" spans="1:14" ht="20.100000000000001" customHeight="1">
      <c r="A117" s="238"/>
      <c r="B117" s="221" t="s">
        <v>233</v>
      </c>
      <c r="C117" s="239" t="s">
        <v>234</v>
      </c>
      <c r="D117" s="201">
        <f>'[1] 1.Zyra e Kryetarit '!E116+'[1]Zyra e Kuvendit'!E116+'[1]2.Administrata'!E117+'[1]Zyra per barazi Gjinore'!D116+'[1]3.Buxhet e Financa'!D117+'[1]Drejtoira e Sherbimeve publike'!D117+[1]zjarrefiksat!E116+'[1]Zyra komunale per komunitet dhe'!D116+'[1]Drjetoria per Bujqesi'!D116+'[1]Drejtoria e Inspektoratit'!D116+'[1]6.Kadaster gjeodezi'!D116+'[1]Drejtoria per Urbanizem'!D116+'[1]7.Drejtoria per kultur rini dhe'!D116+'[1]Përkrahja e Rinisë-'!D116+'[1]Sporti dhe Rekreacioni'!D116+[1]DKA!D116+[1]DKSH!D116+[1]Q.P.S!D116</f>
        <v>0</v>
      </c>
      <c r="E117" s="201">
        <f>'[1] 1.Zyra e Kryetarit '!F116:F263+'[1]Zyra e Kuvendit'!F116:F263+'[1]2.Administrata'!F117:F264+'[1]Zyra per barazi Gjinore'!E116:E263+'[1]3.Buxhet e Financa'!E117:E264+'[1]Drejtoira e Sherbimeve publike'!E117:E264+[1]zjarrefiksat!F116:F263+'[1]Zyra komunale per komunitet dhe'!E116:E263+'[1]Drjetoria per Bujqesi'!E116:E263+'[1]Drejtoria e Inspektoratit'!E116:E263+'[1]6.Kadaster gjeodezi'!E116:E263+'[1]Drejtoria per Urbanizem'!E116:E263+'[1]7.Drejtoria per kultur rini dhe'!E116:E263+'[1]Përkrahja e Rinisë-'!E116:E263+'[1]Sporti dhe Rekreacioni'!E116:E263+[1]DKA!E116:E264+[1]DKSH!E116:E263+[1]Q.P.S!E116:E263</f>
        <v>0</v>
      </c>
      <c r="F117" s="201">
        <f>'[1] 1.Zyra e Kryetarit '!G116:G263+'[1]Zyra e Kuvendit'!G116:G263+'[1]2.Administrata'!G117:G264+'[1]Zyra per barazi Gjinore'!F116:F263+'[1]3.Buxhet e Financa'!F117:F264+'[1]Drejtoira e Sherbimeve publike'!F117:F264+[1]zjarrefiksat!G116:G263+'[1]Zyra komunale per komunitet dhe'!F116:F263+'[1]Drjetoria per Bujqesi'!F116:F263+'[1]Drejtoria e Inspektoratit'!F116:F263+'[1]6.Kadaster gjeodezi'!F116:F263+'[1]Drejtoria per Urbanizem'!F116:F263+'[1]7.Drejtoria per kultur rini dhe'!F116:F263+'[1]Përkrahja e Rinisë-'!F116:F263+'[1]Sporti dhe Rekreacioni'!F116:F263+[1]DKA!F116:F264+[1]DKSH!F116:F263+[1]Q.P.S!F116:F263</f>
        <v>0</v>
      </c>
      <c r="G117" s="201">
        <f>'[1] 1.Zyra e Kryetarit '!H116+'[1]Zyra e Kuvendit'!H116+'[1]2.Administrata'!H117+'[1]Zyra per barazi Gjinore'!G116+'[1]3.Buxhet e Financa'!G117+'[1]Drejtoira e Sherbimeve publike'!G117+[1]zjarrefiksat!H116+'[1]Zyra komunale per komunitet dhe'!G116+'[1]Drjetoria per Bujqesi'!G116+'[1]Drejtoria e Inspektoratit'!G116+'[1]6.Kadaster gjeodezi'!G116+'[1]Drejtoria per Urbanizem'!G116+'[1]7.Drejtoria per kultur rini dhe'!G116+'[1]Përkrahja e Rinisë-'!G116+'[1]Sporti dhe Rekreacioni'!G116+[1]DKA!G116+[1]DKSH!G116+[1]Q.P.S!G116</f>
        <v>0</v>
      </c>
      <c r="H117" s="202">
        <f>D117+E117+F117+G117</f>
        <v>0</v>
      </c>
      <c r="I117" s="189">
        <f t="shared" si="7"/>
        <v>0</v>
      </c>
      <c r="J117" s="190">
        <f t="shared" si="7"/>
        <v>0</v>
      </c>
      <c r="K117" s="212"/>
      <c r="L117" s="201">
        <v>0</v>
      </c>
      <c r="M117" s="202">
        <v>0</v>
      </c>
      <c r="N117" s="125"/>
    </row>
    <row r="118" spans="1:14" ht="20.100000000000001" customHeight="1" thickBot="1">
      <c r="A118" s="264"/>
      <c r="B118" s="265" t="s">
        <v>235</v>
      </c>
      <c r="C118" s="266" t="s">
        <v>236</v>
      </c>
      <c r="D118" s="201">
        <f>'[1] 1.Zyra e Kryetarit '!E117+'[1]Zyra e Kuvendit'!E117+'[1]2.Administrata'!E118+'[1]Zyra per barazi Gjinore'!D117+'[1]3.Buxhet e Financa'!D118+'[1]Drejtoira e Sherbimeve publike'!D118+[1]zjarrefiksat!E117+'[1]Zyra komunale per komunitet dhe'!D117+'[1]Drjetoria per Bujqesi'!D117+'[1]Drejtoria e Inspektoratit'!D117+'[1]6.Kadaster gjeodezi'!D117+'[1]Drejtoria per Urbanizem'!D117+'[1]7.Drejtoria per kultur rini dhe'!D117+'[1]Përkrahja e Rinisë-'!D117+'[1]Sporti dhe Rekreacioni'!D117+[1]DKA!D117+[1]DKSH!D117+[1]Q.P.S!D117</f>
        <v>0</v>
      </c>
      <c r="E118" s="267">
        <f>'[1] 1.Zyra e Kryetarit '!F117:F264+'[1]Zyra e Kuvendit'!F117:F264+'[1]2.Administrata'!F118:F265+'[1]Zyra per barazi Gjinore'!E117:E264+'[1]3.Buxhet e Financa'!E118:E265+'[1]Drejtoira e Sherbimeve publike'!E118:E265+[1]zjarrefiksat!F117:F264+'[1]Zyra komunale per komunitet dhe'!E117:E264+'[1]Drjetoria per Bujqesi'!E117:E264+'[1]Drejtoria e Inspektoratit'!E117:E264+'[1]6.Kadaster gjeodezi'!E117:E264+'[1]Drejtoria per Urbanizem'!E117:E264+'[1]7.Drejtoria per kultur rini dhe'!E117:E264+'[1]Përkrahja e Rinisë-'!E117:E264+'[1]Sporti dhe Rekreacioni'!E117:E264+[1]DKA!E117:E265+[1]DKSH!E117:E264+[1]Q.P.S!E117:E264</f>
        <v>0</v>
      </c>
      <c r="F118" s="267">
        <f>'[1] 1.Zyra e Kryetarit '!G117:G264+'[1]Zyra e Kuvendit'!G117:G264+'[1]2.Administrata'!G118:G265+'[1]Zyra per barazi Gjinore'!F117:F264+'[1]3.Buxhet e Financa'!F118:F265+'[1]Drejtoira e Sherbimeve publike'!F118:F265+[1]zjarrefiksat!G117:G264+'[1]Zyra komunale per komunitet dhe'!F117:F264+'[1]Drjetoria per Bujqesi'!F117:F264+'[1]Drejtoria e Inspektoratit'!F117:F264+'[1]6.Kadaster gjeodezi'!F117:F264+'[1]Drejtoria per Urbanizem'!F117:F264+'[1]7.Drejtoria per kultur rini dhe'!F117:F264+'[1]Përkrahja e Rinisë-'!F117:F264+'[1]Sporti dhe Rekreacioni'!F117:F264+[1]DKA!F117:F265+[1]DKSH!F117:F264+[1]Q.P.S!F117:F264</f>
        <v>0</v>
      </c>
      <c r="G118" s="201">
        <f>'[1] 1.Zyra e Kryetarit '!H117+'[1]Zyra e Kuvendit'!H117+'[1]2.Administrata'!H118+'[1]Zyra per barazi Gjinore'!G117+'[1]3.Buxhet e Financa'!G118+'[1]Drejtoira e Sherbimeve publike'!G118+[1]zjarrefiksat!H117+'[1]Zyra komunale per komunitet dhe'!G117+'[1]Drjetoria per Bujqesi'!G117+'[1]Drejtoria e Inspektoratit'!G117+'[1]6.Kadaster gjeodezi'!G117+'[1]Drejtoria per Urbanizem'!G117+'[1]7.Drejtoria per kultur rini dhe'!G117+'[1]Përkrahja e Rinisë-'!G117+'[1]Sporti dhe Rekreacioni'!G117+[1]DKA!G117+[1]DKSH!G117+[1]Q.P.S!G117</f>
        <v>0</v>
      </c>
      <c r="H118" s="202">
        <f>D118+E118+F118+G118</f>
        <v>0</v>
      </c>
      <c r="I118" s="189">
        <f t="shared" si="7"/>
        <v>0</v>
      </c>
      <c r="J118" s="190">
        <f t="shared" si="7"/>
        <v>0</v>
      </c>
      <c r="K118" s="203"/>
      <c r="L118" s="201">
        <v>0</v>
      </c>
      <c r="M118" s="202">
        <v>0</v>
      </c>
      <c r="N118" s="125"/>
    </row>
    <row r="119" spans="1:14" ht="20.100000000000001" customHeight="1" thickBot="1">
      <c r="A119" s="936" t="s">
        <v>237</v>
      </c>
      <c r="B119" s="937"/>
      <c r="C119" s="191" t="s">
        <v>238</v>
      </c>
      <c r="D119" s="192">
        <f>D124+D123+D122+D121+D120</f>
        <v>370000</v>
      </c>
      <c r="E119" s="192">
        <f t="shared" ref="E119:M119" si="13">E124+E123+E122+E121+E120</f>
        <v>0</v>
      </c>
      <c r="F119" s="192">
        <f t="shared" si="13"/>
        <v>0</v>
      </c>
      <c r="G119" s="192">
        <f>G120+G121+G122+G123+G124</f>
        <v>0</v>
      </c>
      <c r="H119" s="192">
        <f t="shared" si="13"/>
        <v>370000</v>
      </c>
      <c r="I119" s="192">
        <f t="shared" si="13"/>
        <v>370000</v>
      </c>
      <c r="J119" s="192">
        <f t="shared" si="13"/>
        <v>370000</v>
      </c>
      <c r="K119" s="192" t="e">
        <f t="shared" si="13"/>
        <v>#REF!</v>
      </c>
      <c r="L119" s="192">
        <f t="shared" si="13"/>
        <v>370000</v>
      </c>
      <c r="M119" s="192">
        <f t="shared" si="13"/>
        <v>415000</v>
      </c>
      <c r="N119" s="125"/>
    </row>
    <row r="120" spans="1:14" ht="20.100000000000001" customHeight="1">
      <c r="A120" s="268"/>
      <c r="B120" s="269" t="s">
        <v>239</v>
      </c>
      <c r="C120" s="270">
        <v>13210</v>
      </c>
      <c r="D120" s="201">
        <f>'[1] 1.Zyra e Kryetarit '!E119+'[1]Zyra e Kuvendit'!E119+'[1]2.Administrata'!E120+'[1]Zyra per barazi Gjinore'!D119+'[1]3.Buxhet e Financa'!D120+'[1]Drejtoira e Sherbimeve publike'!D120+[1]zjarrefiksat!E119+'[1]Zyra komunale per komunitet dhe'!D119+'[1]Drjetoria per Bujqesi'!D119+'[1]Drejtoria e Inspektoratit'!D119+'[1]6.Kadaster gjeodezi'!D119+'[1]Drejtoria per Urbanizem'!D119+'[1]7.Drejtoria per kultur rini dhe'!D119+'[1]Përkrahja e Rinisë-'!D119+'[1]Sporti dhe Rekreacioni'!D119+[1]DKA!D119+[1]DKSH!D119+[1]Q.P.S!D119</f>
        <v>53000</v>
      </c>
      <c r="E120" s="271">
        <f>'[1] 1.Zyra e Kryetarit '!F119:F266+'[1]Zyra e Kuvendit'!F119:F266+'[1]2.Administrata'!F120:F267+'[1]Zyra per barazi Gjinore'!E119:E266+'[1]3.Buxhet e Financa'!E120:E267+'[1]Drejtoira e Sherbimeve publike'!E120:E267+[1]zjarrefiksat!F119:F266+'[1]Zyra komunale per komunitet dhe'!E119:E266+'[1]Drjetoria per Bujqesi'!E119:E266+'[1]Drejtoria e Inspektoratit'!E119:E266+'[1]6.Kadaster gjeodezi'!E119:E266+'[1]Drejtoria per Urbanizem'!E119:E266+'[1]7.Drejtoria per kultur rini dhe'!E119:E266+'[1]Përkrahja e Rinisë-'!E119:E266+'[1]Sporti dhe Rekreacioni'!E119:E266+[1]DKA!E119:E267+[1]DKSH!E119:E266+[1]Q.P.S!E119:E266</f>
        <v>0</v>
      </c>
      <c r="F120" s="271">
        <f>'[1] 1.Zyra e Kryetarit '!G119:G266+'[1]Zyra e Kuvendit'!G119:G266+'[1]2.Administrata'!G120:G267+'[1]Zyra per barazi Gjinore'!F119:F266+'[1]3.Buxhet e Financa'!F120:F267+'[1]Drejtoira e Sherbimeve publike'!F120:F267+[1]zjarrefiksat!G119:G266+'[1]Zyra komunale per komunitet dhe'!F119:F266+'[1]Drjetoria per Bujqesi'!F119:F266+'[1]Drejtoria e Inspektoratit'!F119:F266+'[1]6.Kadaster gjeodezi'!F119:F266+'[1]Drejtoria per Urbanizem'!F119:F266+'[1]7.Drejtoria per kultur rini dhe'!F119:F266+'[1]Përkrahja e Rinisë-'!F119:F266+'[1]Sporti dhe Rekreacioni'!F119:F266+[1]DKA!F119:F267+[1]DKSH!F119:F266+[1]Q.P.S!F119:F266</f>
        <v>0</v>
      </c>
      <c r="G120" s="271">
        <f>'[1] 1.Zyra e Kryetarit '!H119:H266+'[1]Zyra e Kuvendit'!H119:H266+'[1]2.Administrata'!H120:H267+'[1]Zyra per barazi Gjinore'!G119:G266+'[1]3.Buxhet e Financa'!G120:G267+'[1]Drejtoira e Sherbimeve publike'!G120:G267+[1]zjarrefiksat!H119:H266+'[1]Zyra komunale per komunitet dhe'!G119:G266+'[1]Drjetoria per Bujqesi'!G119:G266+'[1]Drejtoria e Inspektoratit'!G119:G266+'[1]6.Kadaster gjeodezi'!G119:G266+'[1]Drejtoria per Urbanizem'!G119:G266+'[1]7.Drejtoria per kultur rini dhe'!G119:G266+'[1]Përkrahja e Rinisë-'!G119:G266+'[1]Sporti dhe Rekreacioni'!G119:G266+[1]DKA!G119:G267+[1]DKSH!G119:G266+[1]Q.P.S!G119:G266</f>
        <v>0</v>
      </c>
      <c r="H120" s="272">
        <f>D120+E120+F120+G120</f>
        <v>53000</v>
      </c>
      <c r="I120" s="189">
        <f t="shared" ref="I120:J124" si="14">H120</f>
        <v>53000</v>
      </c>
      <c r="J120" s="190">
        <f t="shared" si="14"/>
        <v>53000</v>
      </c>
      <c r="K120" s="203" t="e">
        <f>#REF!</f>
        <v>#REF!</v>
      </c>
      <c r="L120" s="217">
        <v>53000</v>
      </c>
      <c r="M120" s="272">
        <v>53000</v>
      </c>
      <c r="N120" s="125"/>
    </row>
    <row r="121" spans="1:14" ht="20.100000000000001" customHeight="1">
      <c r="A121" s="273"/>
      <c r="B121" s="213" t="s">
        <v>240</v>
      </c>
      <c r="C121" s="200">
        <v>13220</v>
      </c>
      <c r="D121" s="201">
        <f>'[1] 1.Zyra e Kryetarit '!E120+'[1]Zyra e Kuvendit'!E120+'[1]2.Administrata'!E121+'[1]Zyra per barazi Gjinore'!D120+'[1]3.Buxhet e Financa'!D121+'[1]Drejtoira e Sherbimeve publike'!D121+[1]zjarrefiksat!E120+'[1]Zyra komunale per komunitet dhe'!D120+'[1]Drjetoria per Bujqesi'!D120+'[1]Drejtoria e Inspektoratit'!D120+'[1]6.Kadaster gjeodezi'!D120+'[1]Drejtoria per Urbanizem'!D120+'[1]7.Drejtoria per kultur rini dhe'!D120+'[1]Përkrahja e Rinisë-'!D120+'[1]Sporti dhe Rekreacioni'!D120+[1]DKA!D120+[1]DKSH!D120+[1]Q.P.S!D120</f>
        <v>34000</v>
      </c>
      <c r="E121" s="201">
        <f>'[1] 1.Zyra e Kryetarit '!F120:F267+'[1]Zyra e Kuvendit'!F120:F267+'[1]2.Administrata'!F121:F268+'[1]Zyra per barazi Gjinore'!E120:E267+'[1]3.Buxhet e Financa'!E121:E268+'[1]Drejtoira e Sherbimeve publike'!E121:E268+[1]zjarrefiksat!F120:F267+'[1]Zyra komunale per komunitet dhe'!E120:E267+'[1]Drjetoria per Bujqesi'!E120:E267+'[1]Drejtoria e Inspektoratit'!E120:E267+'[1]6.Kadaster gjeodezi'!E120:E267+'[1]Drejtoria per Urbanizem'!E120:E267+'[1]7.Drejtoria per kultur rini dhe'!E120:E267+'[1]Përkrahja e Rinisë-'!E120:E267+'[1]Sporti dhe Rekreacioni'!E120:E267+[1]DKA!E120:E268+[1]DKSH!E120:E267+[1]Q.P.S!E120:E267</f>
        <v>0</v>
      </c>
      <c r="F121" s="201">
        <f>'[1] 1.Zyra e Kryetarit '!G120:G267+'[1]Zyra e Kuvendit'!G120:G267+'[1]2.Administrata'!G121:G268+'[1]Zyra per barazi Gjinore'!F120:F267+'[1]3.Buxhet e Financa'!F121:F268+'[1]Drejtoira e Sherbimeve publike'!F121:F268+[1]zjarrefiksat!G120:G267+'[1]Zyra komunale per komunitet dhe'!F120:F267+'[1]Drjetoria per Bujqesi'!F120:F267+'[1]Drejtoria e Inspektoratit'!F120:F267+'[1]6.Kadaster gjeodezi'!F120:F267+'[1]Drejtoria per Urbanizem'!F120:F267+'[1]7.Drejtoria per kultur rini dhe'!F120:F267+'[1]Përkrahja e Rinisë-'!F120:F267+'[1]Sporti dhe Rekreacioni'!F120:F267+[1]DKA!F120:F268+[1]DKSH!F120:F267+[1]Q.P.S!F120:F267</f>
        <v>0</v>
      </c>
      <c r="G121" s="271">
        <f>'[1] 1.Zyra e Kryetarit '!H120:H267+'[1]Zyra e Kuvendit'!H120:H267+'[1]2.Administrata'!H121:H268+'[1]Zyra per barazi Gjinore'!G120:G267+'[1]3.Buxhet e Financa'!G121:G268+'[1]Drejtoira e Sherbimeve publike'!G121:G268+[1]zjarrefiksat!H120:H267+'[1]Zyra komunale per komunitet dhe'!G120:G267+'[1]Drjetoria per Bujqesi'!G120:G267+'[1]Drejtoria e Inspektoratit'!G120:G267+'[1]6.Kadaster gjeodezi'!G120:G267+'[1]Drejtoria per Urbanizem'!G120:G267+'[1]7.Drejtoria per kultur rini dhe'!G120:G267+'[1]Përkrahja e Rinisë-'!G120:G267+'[1]Sporti dhe Rekreacioni'!G120:G267+[1]DKA!G120:G268+[1]DKSH!G120:G267+[1]Q.P.S!G120:G267</f>
        <v>0</v>
      </c>
      <c r="H121" s="272">
        <f>D121+E121+F121+G121</f>
        <v>34000</v>
      </c>
      <c r="I121" s="189">
        <f t="shared" si="14"/>
        <v>34000</v>
      </c>
      <c r="J121" s="190">
        <f t="shared" si="14"/>
        <v>34000</v>
      </c>
      <c r="K121" s="203" t="e">
        <f>#REF!</f>
        <v>#REF!</v>
      </c>
      <c r="L121" s="217">
        <v>34000</v>
      </c>
      <c r="M121" s="272">
        <v>34000</v>
      </c>
      <c r="N121" s="125"/>
    </row>
    <row r="122" spans="1:14" ht="20.100000000000001" customHeight="1">
      <c r="A122" s="273"/>
      <c r="B122" s="213" t="s">
        <v>241</v>
      </c>
      <c r="C122" s="200">
        <v>13230</v>
      </c>
      <c r="D122" s="201">
        <f>'[1] 1.Zyra e Kryetarit '!E121+'[1]Zyra e Kuvendit'!E121+'[1]2.Administrata'!E122+'[1]Zyra per barazi Gjinore'!D121+'[1]3.Buxhet e Financa'!D122+'[1]Drejtoira e Sherbimeve publike'!D122+[1]zjarrefiksat!E121+'[1]Zyra komunale per komunitet dhe'!D121+'[1]Drjetoria per Bujqesi'!D121+'[1]Drejtoria e Inspektoratit'!D121+'[1]6.Kadaster gjeodezi'!D121+'[1]Drejtoria per Urbanizem'!D121+'[1]7.Drejtoria per kultur rini dhe'!D121+'[1]Përkrahja e Rinisë-'!D121+'[1]Sporti dhe Rekreacioni'!D121+[1]DKA!D121+[1]DKSH!D121+[1]Q.P.S!D121</f>
        <v>280000</v>
      </c>
      <c r="E122" s="201">
        <f>'[1] 1.Zyra e Kryetarit '!F121:F268+'[1]Zyra e Kuvendit'!F121:F268+'[1]2.Administrata'!F122:F269+'[1]Zyra per barazi Gjinore'!E121:E268+'[1]3.Buxhet e Financa'!E122:E269+'[1]Drejtoira e Sherbimeve publike'!E122:E269+[1]zjarrefiksat!F121:F268+'[1]Zyra komunale per komunitet dhe'!E121:E268+'[1]Drjetoria per Bujqesi'!E121:E268+'[1]Drejtoria e Inspektoratit'!E121:E268+'[1]6.Kadaster gjeodezi'!E121:E268+'[1]Drejtoria per Urbanizem'!E121:E268+'[1]7.Drejtoria per kultur rini dhe'!E121:E268+'[1]Përkrahja e Rinisë-'!E121:E268+'[1]Sporti dhe Rekreacioni'!E121:E268+[1]DKA!E121:E269+[1]DKSH!E121:E268+[1]Q.P.S!E121:E268</f>
        <v>0</v>
      </c>
      <c r="F122" s="201">
        <f>'[1] 1.Zyra e Kryetarit '!G121:G268+'[1]Zyra e Kuvendit'!G121:G268+'[1]2.Administrata'!G122:G269+'[1]Zyra per barazi Gjinore'!F121:F268+'[1]3.Buxhet e Financa'!F122:F269+'[1]Drejtoira e Sherbimeve publike'!F122:F269+[1]zjarrefiksat!G121:G268+'[1]Zyra komunale per komunitet dhe'!F121:F268+'[1]Drjetoria per Bujqesi'!F121:F268+'[1]Drejtoria e Inspektoratit'!F121:F268+'[1]6.Kadaster gjeodezi'!F121:F268+'[1]Drejtoria per Urbanizem'!F121:F268+'[1]7.Drejtoria per kultur rini dhe'!F121:F268+'[1]Përkrahja e Rinisë-'!F121:F268+'[1]Sporti dhe Rekreacioni'!F121:F268+[1]DKA!F121:F269+[1]DKSH!F121:F268+[1]Q.P.S!F121:F268</f>
        <v>0</v>
      </c>
      <c r="G122" s="271">
        <f>'[1] 1.Zyra e Kryetarit '!H121:H268+'[1]Zyra e Kuvendit'!H121:H268+'[1]2.Administrata'!H122:H269+'[1]Zyra per barazi Gjinore'!G121:G268+'[1]3.Buxhet e Financa'!G122:G269+'[1]Drejtoira e Sherbimeve publike'!G122:G269+[1]zjarrefiksat!H121:H268+'[1]Zyra komunale per komunitet dhe'!G121:G268+'[1]Drjetoria per Bujqesi'!G121:G268+'[1]Drejtoria e Inspektoratit'!G121:G268+'[1]6.Kadaster gjeodezi'!G121:G268+'[1]Drejtoria per Urbanizem'!G121:G268+'[1]7.Drejtoria per kultur rini dhe'!G121:G268+'[1]Përkrahja e Rinisë-'!G121:G268+'[1]Sporti dhe Rekreacioni'!G121:G268+[1]DKA!G121:G269+[1]DKSH!G121:G268+[1]Q.P.S!G121:G268</f>
        <v>0</v>
      </c>
      <c r="H122" s="272">
        <f>D122+E122+F122+G122</f>
        <v>280000</v>
      </c>
      <c r="I122" s="189">
        <f t="shared" si="14"/>
        <v>280000</v>
      </c>
      <c r="J122" s="190">
        <f t="shared" si="14"/>
        <v>280000</v>
      </c>
      <c r="K122" s="203" t="e">
        <f>#REF!</f>
        <v>#REF!</v>
      </c>
      <c r="L122" s="204">
        <v>280000</v>
      </c>
      <c r="M122" s="272">
        <f>280000+45000</f>
        <v>325000</v>
      </c>
      <c r="N122" s="125"/>
    </row>
    <row r="123" spans="1:14" ht="20.100000000000001" customHeight="1">
      <c r="A123" s="273"/>
      <c r="B123" s="213" t="s">
        <v>242</v>
      </c>
      <c r="C123" s="200">
        <v>13240</v>
      </c>
      <c r="D123" s="201">
        <f>'[1] 1.Zyra e Kryetarit '!E122+'[1]Zyra e Kuvendit'!E122+'[1]2.Administrata'!E123+'[1]Zyra per barazi Gjinore'!D122+'[1]3.Buxhet e Financa'!D123+'[1]Drejtoira e Sherbimeve publike'!D123+[1]zjarrefiksat!E122+'[1]Zyra komunale per komunitet dhe'!D122+'[1]Drjetoria per Bujqesi'!D122+'[1]Drejtoria e Inspektoratit'!D122+'[1]6.Kadaster gjeodezi'!D122+'[1]Drejtoria per Urbanizem'!D122+'[1]7.Drejtoria per kultur rini dhe'!D122+'[1]Përkrahja e Rinisë-'!D122+'[1]Sporti dhe Rekreacioni'!D122+[1]DKA!D122+[1]DKSH!D122+[1]Q.P.S!D122</f>
        <v>0</v>
      </c>
      <c r="E123" s="201">
        <f>'[1] 1.Zyra e Kryetarit '!F122:F269+'[1]Zyra e Kuvendit'!F122:F269+'[1]2.Administrata'!F123:F270+'[1]Zyra per barazi Gjinore'!E122:E269+'[1]3.Buxhet e Financa'!E123:E270+'[1]Drejtoira e Sherbimeve publike'!E123:E270+[1]zjarrefiksat!F122:F269+'[1]Zyra komunale per komunitet dhe'!E122:E269+'[1]Drjetoria per Bujqesi'!E122:E269+'[1]Drejtoria e Inspektoratit'!E122:E269+'[1]6.Kadaster gjeodezi'!E122:E269+'[1]Drejtoria per Urbanizem'!E122:E269+'[1]7.Drejtoria per kultur rini dhe'!E122:E269+'[1]Përkrahja e Rinisë-'!E122:E269+'[1]Sporti dhe Rekreacioni'!E122:E269+[1]DKA!E122:E270+[1]DKSH!E122:E269+[1]Q.P.S!E122:E269</f>
        <v>0</v>
      </c>
      <c r="F123" s="201">
        <f>'[1] 1.Zyra e Kryetarit '!G122:G269+'[1]Zyra e Kuvendit'!G122:G269+'[1]2.Administrata'!G123:G270+'[1]Zyra per barazi Gjinore'!F122:F269+'[1]3.Buxhet e Financa'!F123:F270+'[1]Drejtoira e Sherbimeve publike'!F123:F270+[1]zjarrefiksat!G122:G269+'[1]Zyra komunale per komunitet dhe'!F122:F269+'[1]Drjetoria per Bujqesi'!F122:F269+'[1]Drejtoria e Inspektoratit'!F122:F269+'[1]6.Kadaster gjeodezi'!F122:F269+'[1]Drejtoria per Urbanizem'!F122:F269+'[1]7.Drejtoria per kultur rini dhe'!F122:F269+'[1]Përkrahja e Rinisë-'!F122:F269+'[1]Sporti dhe Rekreacioni'!F122:F269+[1]DKA!F122:F270+[1]DKSH!F122:F269+[1]Q.P.S!F122:F269</f>
        <v>0</v>
      </c>
      <c r="G123" s="271">
        <f>'[1] 1.Zyra e Kryetarit '!H122:H269+'[1]Zyra e Kuvendit'!H122:H269+'[1]2.Administrata'!H123:H270+'[1]Zyra per barazi Gjinore'!G122:G269+'[1]3.Buxhet e Financa'!G123:G270+'[1]Drejtoira e Sherbimeve publike'!G123:G270+[1]zjarrefiksat!H122:H269+'[1]Zyra komunale per komunitet dhe'!G122:G269+'[1]Drjetoria per Bujqesi'!G122:G269+'[1]Drejtoria e Inspektoratit'!G122:G269+'[1]6.Kadaster gjeodezi'!G122:G269+'[1]Drejtoria per Urbanizem'!G122:G269+'[1]7.Drejtoria per kultur rini dhe'!G122:G269+'[1]Përkrahja e Rinisë-'!G122:G269+'[1]Sporti dhe Rekreacioni'!G122:G269+[1]DKA!G122:G270+[1]DKSH!G122:G269+[1]Q.P.S!G122:G269</f>
        <v>0</v>
      </c>
      <c r="H123" s="272">
        <f>D123+E123+F123+G123</f>
        <v>0</v>
      </c>
      <c r="I123" s="189">
        <f t="shared" si="14"/>
        <v>0</v>
      </c>
      <c r="J123" s="190">
        <f t="shared" si="14"/>
        <v>0</v>
      </c>
      <c r="K123" s="203" t="e">
        <f>#REF!</f>
        <v>#REF!</v>
      </c>
      <c r="L123" s="217">
        <v>0</v>
      </c>
      <c r="M123" s="272">
        <v>0</v>
      </c>
      <c r="N123" s="125"/>
    </row>
    <row r="124" spans="1:14" ht="20.100000000000001" customHeight="1" thickBot="1">
      <c r="A124" s="274"/>
      <c r="B124" s="275" t="s">
        <v>243</v>
      </c>
      <c r="C124" s="276" t="s">
        <v>244</v>
      </c>
      <c r="D124" s="201">
        <f>'[1] 1.Zyra e Kryetarit '!E123+'[1]Zyra e Kuvendit'!E123+'[1]2.Administrata'!E124+'[1]Zyra per barazi Gjinore'!D123+'[1]3.Buxhet e Financa'!D124+'[1]Drejtoira e Sherbimeve publike'!D124+[1]zjarrefiksat!E123+'[1]Zyra komunale per komunitet dhe'!D123+'[1]Drjetoria per Bujqesi'!D123+'[1]Drejtoria e Inspektoratit'!D123+'[1]6.Kadaster gjeodezi'!D123+'[1]Drejtoria per Urbanizem'!D123+'[1]7.Drejtoria per kultur rini dhe'!D123+'[1]Përkrahja e Rinisë-'!D123+'[1]Sporti dhe Rekreacioni'!D123+[1]DKA!D123+[1]DKSH!D123+[1]Q.P.S!D123</f>
        <v>3000</v>
      </c>
      <c r="E124" s="201">
        <f>'[1] 1.Zyra e Kryetarit '!F123+'[1]Zyra e Kuvendit'!F123+'[1]2.Administrata'!F124+'[1]Zyra per barazi Gjinore'!E123+'[1]3.Buxhet e Financa'!E124+'[1]Drejtoira e Sherbimeve publike'!E124+[1]zjarrefiksat!F123+'[1]Zyra komunale per komunitet dhe'!E123+'[1]Drjetoria per Bujqesi'!E123+'[1]Drejtoria e Inspektoratit'!E123+'[1]6.Kadaster gjeodezi'!E123+'[1]Drejtoria per Urbanizem'!E123+'[1]7.Drejtoria per kultur rini dhe'!E123+'[1]Përkrahja e Rinisë-'!E123+'[1]Sporti dhe Rekreacioni'!E123+[1]DKA!E123+[1]DKSH!E123+[1]Q.P.S!E123</f>
        <v>0</v>
      </c>
      <c r="F124" s="201">
        <f>'[1] 1.Zyra e Kryetarit '!G123+'[1]Zyra e Kuvendit'!G123+'[1]2.Administrata'!G124+'[1]Zyra per barazi Gjinore'!F123+'[1]3.Buxhet e Financa'!F124+'[1]Drejtoira e Sherbimeve publike'!F124+[1]zjarrefiksat!G123+'[1]Zyra komunale per komunitet dhe'!F123+'[1]Drjetoria per Bujqesi'!F123+'[1]Drejtoria e Inspektoratit'!F123+'[1]6.Kadaster gjeodezi'!F123+'[1]Drejtoria per Urbanizem'!F123+'[1]7.Drejtoria per kultur rini dhe'!F123+'[1]Përkrahja e Rinisë-'!F123+'[1]Sporti dhe Rekreacioni'!F123+[1]DKA!F123+[1]DKSH!F123+[1]Q.P.S!F123</f>
        <v>0</v>
      </c>
      <c r="G124" s="201">
        <f>'[1] 1.Zyra e Kryetarit '!H123+'[1]Zyra e Kuvendit'!H123+'[1]2.Administrata'!H124+'[1]Zyra per barazi Gjinore'!G123+'[1]3.Buxhet e Financa'!G124+'[1]Drejtoira e Sherbimeve publike'!G124+[1]zjarrefiksat!H123+'[1]Zyra komunale per komunitet dhe'!G123+'[1]Drjetoria per Bujqesi'!G123+'[1]Drejtoria e Inspektoratit'!G123+'[1]6.Kadaster gjeodezi'!G123+'[1]Drejtoria per Urbanizem'!G123+'[1]7.Drejtoria per kultur rini dhe'!G123+'[1]Përkrahja e Rinisë-'!G123+'[1]Sporti dhe Rekreacioni'!G123+[1]DKA!G123+[1]DKSH!G123+[1]Q.P.S!G123</f>
        <v>0</v>
      </c>
      <c r="H124" s="272">
        <f>D124+E124+F124+G124</f>
        <v>3000</v>
      </c>
      <c r="I124" s="189">
        <f t="shared" si="14"/>
        <v>3000</v>
      </c>
      <c r="J124" s="190">
        <f t="shared" si="14"/>
        <v>3000</v>
      </c>
      <c r="K124" s="203" t="e">
        <f>#REF!</f>
        <v>#REF!</v>
      </c>
      <c r="L124" s="217">
        <v>3000</v>
      </c>
      <c r="M124" s="272">
        <v>3000</v>
      </c>
      <c r="N124" s="125"/>
    </row>
    <row r="125" spans="1:14" ht="20.100000000000001" customHeight="1" thickBot="1">
      <c r="A125" s="936" t="s">
        <v>245</v>
      </c>
      <c r="B125" s="937"/>
      <c r="C125" s="277" t="s">
        <v>246</v>
      </c>
      <c r="D125" s="192">
        <f>D130+D126</f>
        <v>150000</v>
      </c>
      <c r="E125" s="192">
        <f t="shared" ref="E125:K125" si="15">E130+E126</f>
        <v>0</v>
      </c>
      <c r="F125" s="192">
        <f t="shared" si="15"/>
        <v>0</v>
      </c>
      <c r="G125" s="192">
        <f t="shared" si="15"/>
        <v>430000</v>
      </c>
      <c r="H125" s="192">
        <f t="shared" si="15"/>
        <v>580000</v>
      </c>
      <c r="I125" s="192">
        <f t="shared" si="15"/>
        <v>686130</v>
      </c>
      <c r="J125" s="192">
        <f t="shared" si="15"/>
        <v>692266</v>
      </c>
      <c r="K125" s="192">
        <f t="shared" si="15"/>
        <v>0</v>
      </c>
      <c r="L125" s="192">
        <f>L126</f>
        <v>630000</v>
      </c>
      <c r="M125" s="278">
        <v>580000</v>
      </c>
      <c r="N125" s="125"/>
    </row>
    <row r="126" spans="1:14" ht="20.100000000000001" customHeight="1">
      <c r="A126" s="279"/>
      <c r="B126" s="280" t="s">
        <v>247</v>
      </c>
      <c r="C126" s="281" t="s">
        <v>248</v>
      </c>
      <c r="D126" s="196">
        <f>D129+D128+D127</f>
        <v>100000</v>
      </c>
      <c r="E126" s="196">
        <f>'[1] 1.Zyra e Kryetarit '!F125:F272+'[1]Zyra e Kuvendit'!F125:F272+'[1]2.Administrata'!F126:F273+'[1]Zyra per barazi Gjinore'!E125:E272+'[1]3.Buxhet e Financa'!E126:E273+'[1]Drejtoira e Sherbimeve publike'!E126:E273+[1]zjarrefiksat!F125:F272+'[1]Zyra komunale per komunitet dhe'!E125:E272+'[1]Drjetoria per Bujqesi'!E125:E272+'[1]Drejtoria e Inspektoratit'!E125:E272+'[1]6.Kadaster gjeodezi'!E125:E272+'[1]Drejtoria per Urbanizem'!E125:E272+'[1]7.Drejtoria per kultur rini dhe'!E125:E272+'[1]Përkrahja e Rinisë-'!E125:E272+'[1]Sporti dhe Rekreacioni'!E125:E272+[1]DKA!E125:E273+[1]DKSH!E125:E272+[1]Q.P.S!E125:E272</f>
        <v>0</v>
      </c>
      <c r="F126" s="196">
        <f>'[1] 1.Zyra e Kryetarit '!G125:G272+'[1]Zyra e Kuvendit'!G125:G272+'[1]2.Administrata'!G126:G273+'[1]Zyra per barazi Gjinore'!F125:F272+'[1]3.Buxhet e Financa'!F126:F273+'[1]Drejtoira e Sherbimeve publike'!F126:F273+[1]zjarrefiksat!G125:G272+'[1]Zyra komunale per komunitet dhe'!F125:F272+'[1]Drjetoria per Bujqesi'!F125:F272+'[1]Drejtoria e Inspektoratit'!F125:F272+'[1]6.Kadaster gjeodezi'!F125:F272+'[1]Drejtoria per Urbanizem'!F125:F272+'[1]7.Drejtoria per kultur rini dhe'!F125:F272+'[1]Përkrahja e Rinisë-'!F125:F272+'[1]Sporti dhe Rekreacioni'!F125:F272+[1]DKA!F125:F273+[1]DKSH!F125:F272+[1]Q.P.S!F125:F272</f>
        <v>0</v>
      </c>
      <c r="G126" s="196">
        <f>G127+G128+G129</f>
        <v>310000</v>
      </c>
      <c r="H126" s="196">
        <f>H127+H128+H129</f>
        <v>410000</v>
      </c>
      <c r="I126" s="282">
        <f>SUM(I127:I129)</f>
        <v>546130</v>
      </c>
      <c r="J126" s="283">
        <f>SUM(J127:J129)</f>
        <v>552266</v>
      </c>
      <c r="K126" s="203"/>
      <c r="L126" s="211">
        <f>L132+L129</f>
        <v>630000</v>
      </c>
      <c r="M126" s="216">
        <f>M129+M132</f>
        <v>680000</v>
      </c>
      <c r="N126" s="125"/>
    </row>
    <row r="127" spans="1:14" ht="20.100000000000001" customHeight="1">
      <c r="A127" s="234"/>
      <c r="B127" s="228" t="s">
        <v>249</v>
      </c>
      <c r="C127" s="229">
        <v>21110</v>
      </c>
      <c r="D127" s="201">
        <f>'[1] 1.Zyra e Kryetarit '!E126+'[1]Zyra e Kuvendit'!E126+'[1]2.Administrata'!E127+'[1]Zyra per barazi Gjinore'!D126+'[1]3.Buxhet e Financa'!D127+'[1]Drejtoira e Sherbimeve publike'!D127+[1]zjarrefiksat!E126+'[1]Zyra komunale per komunitet dhe'!D126+'[1]Drjetoria per Bujqesi'!D126+'[1]Drejtoria e Inspektoratit'!D126+'[1]6.Kadaster gjeodezi'!D126+'[1]Drejtoria per Urbanizem'!D126+'[1]7.Drejtoria per kultur rini dhe'!D126+'[1]Përkrahja e Rinisë-'!D126+'[1]Sporti dhe Rekreacioni'!D126+[1]DKA!D126+[1]DKSH!D126+[1]Q.P.S!D126</f>
        <v>0</v>
      </c>
      <c r="E127" s="201">
        <f>'[1] 1.Zyra e Kryetarit '!F126:F273+'[1]Zyra e Kuvendit'!F126:F273+'[1]2.Administrata'!F127:F274+'[1]Zyra per barazi Gjinore'!E126:E273+'[1]3.Buxhet e Financa'!E127:E274+'[1]Drejtoira e Sherbimeve publike'!E127:E274+[1]zjarrefiksat!F126:F273+'[1]Zyra komunale per komunitet dhe'!E126:E273+'[1]Drjetoria per Bujqesi'!E126:E273+'[1]Drejtoria e Inspektoratit'!E126:E273+'[1]6.Kadaster gjeodezi'!E126:E273+'[1]Drejtoria per Urbanizem'!E126:E273+'[1]7.Drejtoria per kultur rini dhe'!E126:E273+'[1]Përkrahja e Rinisë-'!E126:E273+'[1]Sporti dhe Rekreacioni'!E126:E273+[1]DKA!E126:E274+[1]DKSH!E126:E273+[1]Q.P.S!E126:E273</f>
        <v>0</v>
      </c>
      <c r="F127" s="201">
        <f>'[1] 1.Zyra e Kryetarit '!G126:G273+'[1]Zyra e Kuvendit'!G126:G273+'[1]2.Administrata'!G127:G274+'[1]Zyra per barazi Gjinore'!F126:F273+'[1]3.Buxhet e Financa'!F127:F274+'[1]Drejtoira e Sherbimeve publike'!F127:F274+[1]zjarrefiksat!G126:G273+'[1]Zyra komunale per komunitet dhe'!F126:F273+'[1]Drjetoria per Bujqesi'!F126:F273+'[1]Drejtoria e Inspektoratit'!F126:F273+'[1]6.Kadaster gjeodezi'!F126:F273+'[1]Drejtoria per Urbanizem'!F126:F273+'[1]7.Drejtoria per kultur rini dhe'!F126:F273+'[1]Përkrahja e Rinisë-'!F126:F273+'[1]Sporti dhe Rekreacioni'!F126:F273+[1]DKA!F126:F274+[1]DKSH!F126:F273+[1]Q.P.S!F126:F273</f>
        <v>0</v>
      </c>
      <c r="G127" s="201"/>
      <c r="H127" s="202">
        <f>D127+E127+F127+G127</f>
        <v>0</v>
      </c>
      <c r="I127" s="189">
        <f t="shared" si="7"/>
        <v>0</v>
      </c>
      <c r="J127" s="190">
        <f t="shared" si="7"/>
        <v>0</v>
      </c>
      <c r="K127" s="212"/>
      <c r="L127" s="217">
        <v>0</v>
      </c>
      <c r="M127" s="218">
        <v>0</v>
      </c>
      <c r="N127" s="125"/>
    </row>
    <row r="128" spans="1:14" ht="20.100000000000001" customHeight="1">
      <c r="A128" s="234"/>
      <c r="B128" s="228" t="s">
        <v>250</v>
      </c>
      <c r="C128" s="229">
        <v>21120</v>
      </c>
      <c r="D128" s="201">
        <f>'[1] 1.Zyra e Kryetarit '!E127+'[1]Zyra e Kuvendit'!E127+'[1]2.Administrata'!E128+'[1]Zyra per barazi Gjinore'!D127+'[1]3.Buxhet e Financa'!D128+'[1]Drejtoira e Sherbimeve publike'!D128+[1]zjarrefiksat!E127+'[1]Zyra komunale per komunitet dhe'!D127+'[1]Drjetoria per Bujqesi'!D127+'[1]Drejtoria e Inspektoratit'!D127+'[1]6.Kadaster gjeodezi'!D127+'[1]Drejtoria per Urbanizem'!D127+'[1]7.Drejtoria per kultur rini dhe'!D127+'[1]Përkrahja e Rinisë-'!D127+'[1]Sporti dhe Rekreacioni'!D127+[1]DKA!D127+[1]DKSH!D127+[1]Q.P.S!D127</f>
        <v>0</v>
      </c>
      <c r="E128" s="201">
        <f>'[1] 1.Zyra e Kryetarit '!F127:F274+'[1]Zyra e Kuvendit'!F127:F274+'[1]2.Administrata'!F128:F275+'[1]Zyra per barazi Gjinore'!E127:E274+'[1]3.Buxhet e Financa'!E128:E275+'[1]Drejtoira e Sherbimeve publike'!E128:E275+[1]zjarrefiksat!F127:F274+'[1]Zyra komunale per komunitet dhe'!E127:E274+'[1]Drjetoria per Bujqesi'!E127:E274+'[1]Drejtoria e Inspektoratit'!E127:E274+'[1]6.Kadaster gjeodezi'!E127:E274+'[1]Drejtoria per Urbanizem'!E127:E274+'[1]7.Drejtoria per kultur rini dhe'!E127:E274+'[1]Përkrahja e Rinisë-'!E127:E274+'[1]Sporti dhe Rekreacioni'!E127:E274+[1]DKA!E127:E275+[1]DKSH!E127:E274+[1]Q.P.S!E127:E274</f>
        <v>0</v>
      </c>
      <c r="F128" s="201">
        <f>'[1] 1.Zyra e Kryetarit '!G127:G274+'[1]Zyra e Kuvendit'!G127:G274+'[1]2.Administrata'!G128:G275+'[1]Zyra per barazi Gjinore'!F127:F274+'[1]3.Buxhet e Financa'!F128:F275+'[1]Drejtoira e Sherbimeve publike'!F128:F275+[1]zjarrefiksat!G127:G274+'[1]Zyra komunale per komunitet dhe'!F127:F274+'[1]Drjetoria per Bujqesi'!F127:F274+'[1]Drejtoria e Inspektoratit'!F127:F274+'[1]6.Kadaster gjeodezi'!F127:F274+'[1]Drejtoria per Urbanizem'!F127:F274+'[1]7.Drejtoria per kultur rini dhe'!F127:F274+'[1]Përkrahja e Rinisë-'!F127:F274+'[1]Sporti dhe Rekreacioni'!F127:F274+[1]DKA!F127:F275+[1]DKSH!F127:F274+[1]Q.P.S!F127:F274</f>
        <v>0</v>
      </c>
      <c r="G128" s="201">
        <f>'[1] 1.Zyra e Kryetarit '!H127+'[1]Zyra e Kuvendit'!H127+'[1]2.Administrata'!H128+'[1]Zyra per barazi Gjinore'!G127+'[1]3.Buxhet e Financa'!G128+'[1]Drejtoira e Sherbimeve publike'!G128+[1]zjarrefiksat!H127+'[1]Zyra komunale per komunitet dhe'!G127+'[1]Drjetoria per Bujqesi'!G127+'[1]Drejtoria e Inspektoratit'!G127+'[1]6.Kadaster gjeodezi'!G127+'[1]Drejtoria per Urbanizem'!G127+'[1]7.Drejtoria per kultur rini dhe'!G127+'[1]Përkrahja e Rinisë-'!G127+'[1]Sporti dhe Rekreacioni'!G127+[1]DKA!G127+[1]DKSH!G127+[1]Q.P.S!G127</f>
        <v>0</v>
      </c>
      <c r="H128" s="202">
        <f>D128+E128+F128+G128</f>
        <v>0</v>
      </c>
      <c r="I128" s="189">
        <f>150000-13870</f>
        <v>136130</v>
      </c>
      <c r="J128" s="190">
        <f>I128+6136</f>
        <v>142266</v>
      </c>
      <c r="K128" s="203"/>
      <c r="L128" s="217">
        <v>0</v>
      </c>
      <c r="M128" s="218">
        <v>0</v>
      </c>
      <c r="N128" s="125"/>
    </row>
    <row r="129" spans="1:14" ht="61.5" customHeight="1">
      <c r="A129" s="234"/>
      <c r="B129" s="284" t="s">
        <v>251</v>
      </c>
      <c r="C129" s="229">
        <v>21200</v>
      </c>
      <c r="D129" s="201">
        <f>'[1] 1.Zyra e Kryetarit '!E128+'[1]Zyra e Kuvendit'!E128+'[1]2.Administrata'!E129+'[1]Zyra per barazi Gjinore'!D128+'[1]3.Buxhet e Financa'!D129+'[1]Drejtoira e Sherbimeve publike'!D129+[1]zjarrefiksat!E128+'[1]Zyra komunale per komunitet dhe'!D128+'[1]Drjetoria per Bujqesi'!D128+'[1]Drejtoria e Inspektoratit'!D128+'[1]6.Kadaster gjeodezi'!D128+'[1]Drejtoria per Urbanizem'!D128+'[1]7.Drejtoria per kultur rini dhe'!D128+'[1]Përkrahja e Rinisë-'!D128+'[1]Sporti dhe Rekreacioni'!D128+[1]DKA!D128+[1]DKSH!D128+[1]Q.P.S!D128</f>
        <v>100000</v>
      </c>
      <c r="E129" s="201">
        <f>'[1] 1.Zyra e Kryetarit '!F128:F275+'[1]Zyra e Kuvendit'!F128:F275+'[1]2.Administrata'!F129:F276+'[1]Zyra per barazi Gjinore'!E128:E275+'[1]3.Buxhet e Financa'!E129:E276+'[1]Drejtoira e Sherbimeve publike'!E129:E276+[1]zjarrefiksat!F128:F275+'[1]Zyra komunale per komunitet dhe'!E128:E275+'[1]Drjetoria per Bujqesi'!E128:E275+'[1]Drejtoria e Inspektoratit'!E128:E275+'[1]6.Kadaster gjeodezi'!E128:E275+'[1]Drejtoria per Urbanizem'!E128:E275+'[1]7.Drejtoria per kultur rini dhe'!E128:E275+'[1]Përkrahja e Rinisë-'!E128:E275+'[1]Sporti dhe Rekreacioni'!E128:E275+[1]DKA!E128:E276+[1]DKSH!E128:E275+[1]Q.P.S!E128:E275</f>
        <v>0</v>
      </c>
      <c r="F129" s="201">
        <f>'[1] 1.Zyra e Kryetarit '!G128:G275+'[1]Zyra e Kuvendit'!G128:G275+'[1]2.Administrata'!G129:G276+'[1]Zyra per barazi Gjinore'!F128:F275+'[1]3.Buxhet e Financa'!F129:F276+'[1]Drejtoira e Sherbimeve publike'!F129:F276+[1]zjarrefiksat!G128:G275+'[1]Zyra komunale per komunitet dhe'!F128:F275+'[1]Drjetoria per Bujqesi'!F128:F275+'[1]Drejtoria e Inspektoratit'!F128:F275+'[1]6.Kadaster gjeodezi'!F128:F275+'[1]Drejtoria per Urbanizem'!F128:F275+'[1]7.Drejtoria per kultur rini dhe'!F128:F275+'[1]Përkrahja e Rinisë-'!F128:F275+'[1]Sporti dhe Rekreacioni'!F128:F275+[1]DKA!F128:F276+[1]DKSH!F128:F275+[1]Q.P.S!F128:F275</f>
        <v>0</v>
      </c>
      <c r="G129" s="201">
        <f>'[1] 1.Zyra e Kryetarit '!H128+'[1]Zyra e Kuvendit'!H128+'[1]2.Administrata'!H129+'[1]Zyra per barazi Gjinore'!G128+'[1]3.Buxhet e Financa'!G129+'[1]Drejtoira e Sherbimeve publike'!G129+[1]zjarrefiksat!H128+'[1]Zyra komunale per komunitet dhe'!G128+'[1]Drjetoria per Bujqesi'!G128+'[1]Drejtoria e Inspektoratit'!G128+'[1]6.Kadaster gjeodezi'!G128+'[1]Drejtoria per Urbanizem'!G128+'[1]7.Drejtoria per kultur rini dhe'!G128+'[1]Përkrahja e Rinisë-'!G128+'[1]Sporti dhe Rekreacioni'!G128+[1]DKA!G128+[1]DKSH!G128+[1]Q.P.S!G128</f>
        <v>310000</v>
      </c>
      <c r="H129" s="202">
        <f>D129+E129+F129+G129</f>
        <v>410000</v>
      </c>
      <c r="I129" s="189">
        <f t="shared" si="7"/>
        <v>410000</v>
      </c>
      <c r="J129" s="190">
        <f t="shared" si="7"/>
        <v>410000</v>
      </c>
      <c r="K129" s="203"/>
      <c r="L129" s="217">
        <v>380000</v>
      </c>
      <c r="M129" s="218">
        <v>380000</v>
      </c>
      <c r="N129" s="125"/>
    </row>
    <row r="130" spans="1:14" ht="20.100000000000001" customHeight="1">
      <c r="A130" s="285"/>
      <c r="B130" s="286" t="s">
        <v>252</v>
      </c>
      <c r="C130" s="226" t="s">
        <v>253</v>
      </c>
      <c r="D130" s="287">
        <f>D141+D140+D139+D138+D137+D136+D135+D134+D133+D132+D131</f>
        <v>50000</v>
      </c>
      <c r="E130" s="287">
        <f>'[1] 1.Zyra e Kryetarit '!F129:F276+'[1]Zyra e Kuvendit'!F129:F276+'[1]2.Administrata'!F130:F277+'[1]Zyra per barazi Gjinore'!E129:E276+'[1]3.Buxhet e Financa'!E130:E277+'[1]Drejtoira e Sherbimeve publike'!E130:E277+[1]zjarrefiksat!F129:F276+'[1]Zyra komunale per komunitet dhe'!E129:E276+'[1]Drjetoria per Bujqesi'!E129:E276+'[1]Drejtoria e Inspektoratit'!E129:E276+'[1]6.Kadaster gjeodezi'!E129:E276+'[1]Drejtoria per Urbanizem'!E129:E276+'[1]7.Drejtoria per kultur rini dhe'!E129:E276+'[1]Përkrahja e Rinisë-'!E129:E276+'[1]Sporti dhe Rekreacioni'!E129:E276+[1]DKA!E129:E277+[1]DKSH!E129:E276+[1]Q.P.S!E129:E276</f>
        <v>0</v>
      </c>
      <c r="F130" s="287">
        <f>'[1] 1.Zyra e Kryetarit '!G129:G276+'[1]Zyra e Kuvendit'!G129:G276+'[1]2.Administrata'!G130:G277+'[1]Zyra per barazi Gjinore'!F129:F276+'[1]3.Buxhet e Financa'!F130:F277+'[1]Drejtoira e Sherbimeve publike'!F130:F277+[1]zjarrefiksat!G129:G276+'[1]Zyra komunale per komunitet dhe'!F129:F276+'[1]Drjetoria per Bujqesi'!F129:F276+'[1]Drejtoria e Inspektoratit'!F129:F276+'[1]6.Kadaster gjeodezi'!F129:F276+'[1]Drejtoria per Urbanizem'!F129:F276+'[1]7.Drejtoria per kultur rini dhe'!F129:F276+'[1]Përkrahja e Rinisë-'!F129:F276+'[1]Sporti dhe Rekreacioni'!F129:F276+[1]DKA!F129:F277+[1]DKSH!F129:F276+[1]Q.P.S!F129:F276</f>
        <v>0</v>
      </c>
      <c r="G130" s="287">
        <f>G141+G140+G139+G138+G137+G136+G135+G134+G133+G132+G131</f>
        <v>120000</v>
      </c>
      <c r="H130" s="287">
        <f>H141+H140+H139+H138+H137+H136+H135+H134+H133+H132+H131</f>
        <v>170000</v>
      </c>
      <c r="I130" s="288">
        <f>SUM(I131:I141)</f>
        <v>140000</v>
      </c>
      <c r="J130" s="289">
        <f>SUM(J131:J141)</f>
        <v>140000</v>
      </c>
      <c r="K130" s="290">
        <f>SUM(K131:K141)</f>
        <v>0</v>
      </c>
      <c r="L130" s="211">
        <v>250000</v>
      </c>
      <c r="M130" s="216">
        <v>300000</v>
      </c>
      <c r="N130" s="125"/>
    </row>
    <row r="131" spans="1:14" ht="20.100000000000001" customHeight="1">
      <c r="A131" s="238"/>
      <c r="B131" s="221" t="s">
        <v>254</v>
      </c>
      <c r="C131" s="239">
        <v>22100</v>
      </c>
      <c r="D131" s="201">
        <f>'[1] 1.Zyra e Kryetarit '!E130+'[1]Zyra e Kuvendit'!E130+'[1]2.Administrata'!E131+'[1]Zyra per barazi Gjinore'!D130+'[1]3.Buxhet e Financa'!D131+'[1]Drejtoira e Sherbimeve publike'!D131+[1]zjarrefiksat!E130+'[1]Zyra komunale per komunitet dhe'!D130+'[1]Drjetoria per Bujqesi'!D130+'[1]Drejtoria e Inspektoratit'!D130+'[1]6.Kadaster gjeodezi'!D130+'[1]Drejtoria per Urbanizem'!D130+'[1]7.Drejtoria per kultur rini dhe'!D130+'[1]Përkrahja e Rinisë-'!D130+'[1]Sporti dhe Rekreacioni'!D130+[1]DKA!D130+[1]DKSH!D130+[1]Q.P.S!D130</f>
        <v>0</v>
      </c>
      <c r="E131" s="201">
        <f>'[1] 1.Zyra e Kryetarit '!F130:F277+'[1]Zyra e Kuvendit'!F130:F277+'[1]2.Administrata'!F131:F278+'[1]Zyra per barazi Gjinore'!E130:E277+'[1]3.Buxhet e Financa'!E131:E278+'[1]Drejtoira e Sherbimeve publike'!E131:E278+[1]zjarrefiksat!F130:F277+'[1]Zyra komunale per komunitet dhe'!E130:E277+'[1]Drjetoria per Bujqesi'!E130:E277+'[1]Drejtoria e Inspektoratit'!E130:E277+'[1]6.Kadaster gjeodezi'!E130:E277+'[1]Drejtoria per Urbanizem'!E130:E277+'[1]7.Drejtoria per kultur rini dhe'!E130:E277+'[1]Përkrahja e Rinisë-'!E130:E277+'[1]Sporti dhe Rekreacioni'!E130:E277+[1]DKA!E130:E278+[1]DKSH!E130:E277+[1]Q.P.S!E130:E277</f>
        <v>0</v>
      </c>
      <c r="F131" s="201">
        <f>'[1] 1.Zyra e Kryetarit '!G130:G277+'[1]Zyra e Kuvendit'!G130:G277+'[1]2.Administrata'!G131:G278+'[1]Zyra per barazi Gjinore'!F130:F277+'[1]3.Buxhet e Financa'!F131:F278+'[1]Drejtoira e Sherbimeve publike'!F131:F278+[1]zjarrefiksat!G130:G277+'[1]Zyra komunale per komunitet dhe'!F130:F277+'[1]Drjetoria per Bujqesi'!F130:F277+'[1]Drejtoria e Inspektoratit'!F130:F277+'[1]6.Kadaster gjeodezi'!F130:F277+'[1]Drejtoria per Urbanizem'!F130:F277+'[1]7.Drejtoria per kultur rini dhe'!F130:F277+'[1]Përkrahja e Rinisë-'!F130:F277+'[1]Sporti dhe Rekreacioni'!F130:F277+[1]DKA!F130:F278+[1]DKSH!F130:F277+[1]Q.P.S!F130:F277</f>
        <v>0</v>
      </c>
      <c r="G131" s="201">
        <f>'[1] 1.Zyra e Kryetarit '!H130+'[1]Zyra e Kuvendit'!H130+'[1]2.Administrata'!H131+'[1]Zyra per barazi Gjinore'!G130+'[1]3.Buxhet e Financa'!G131+'[1]Drejtoira e Sherbimeve publike'!G131+[1]zjarrefiksat!H130+'[1]Zyra komunale per komunitet dhe'!G130+'[1]Drjetoria per Bujqesi'!G130+'[1]Drejtoria e Inspektoratit'!G130+'[1]6.Kadaster gjeodezi'!G130+'[1]Drejtoria per Urbanizem'!G130+'[1]7.Drejtoria per kultur rini dhe'!G130+'[1]Përkrahja e Rinisë-'!G130+'[1]Sporti dhe Rekreacioni'!G130+[1]DKA!G130+[1]DKSH!G130+[1]Q.P.S!G130</f>
        <v>0</v>
      </c>
      <c r="H131" s="201">
        <f>'[1] 1.Zyra e Kryetarit '!I130+'[1]Zyra e Kuvendit'!I130+'[1]2.Administrata'!I131+'[1]Zyra per barazi Gjinore'!H130+'[1]3.Buxhet e Financa'!H131+'[1]Drejtoira e Sherbimeve publike'!H131+[1]zjarrefiksat!I130+'[1]Zyra komunale per komunitet dhe'!H130+'[1]Drjetoria per Bujqesi'!H130+'[1]Drejtoria e Inspektoratit'!H130+'[1]6.Kadaster gjeodezi'!H130+'[1]Drejtoria per Urbanizem'!H130+'[1]7.Drejtoria per kultur rini dhe'!H130+'[1]Përkrahja e Rinisë-'!H130+'[1]Sporti dhe Rekreacioni'!H130+[1]DKA!H130+[1]DKSH!H130+[1]Q.P.S!H130</f>
        <v>0</v>
      </c>
      <c r="I131" s="189">
        <f t="shared" si="7"/>
        <v>0</v>
      </c>
      <c r="J131" s="190">
        <f t="shared" si="7"/>
        <v>0</v>
      </c>
      <c r="K131" s="203"/>
      <c r="L131" s="217">
        <v>0</v>
      </c>
      <c r="M131" s="218">
        <v>0</v>
      </c>
      <c r="N131" s="125"/>
    </row>
    <row r="132" spans="1:14" ht="20.100000000000001" customHeight="1">
      <c r="A132" s="234"/>
      <c r="B132" s="228" t="s">
        <v>255</v>
      </c>
      <c r="C132" s="229">
        <v>22200</v>
      </c>
      <c r="D132" s="201">
        <f>'[1] 1.Zyra e Kryetarit '!E131+'[1]Zyra e Kuvendit'!E131+'[1]2.Administrata'!E132+'[1]Zyra per barazi Gjinore'!D131+'[1]3.Buxhet e Financa'!D132+'[1]Drejtoira e Sherbimeve publike'!D132+[1]zjarrefiksat!E131+'[1]Zyra komunale per komunitet dhe'!D131+'[1]Drjetoria per Bujqesi'!D131+'[1]Drejtoria e Inspektoratit'!D131+'[1]6.Kadaster gjeodezi'!D131+'[1]Drejtoria per Urbanizem'!D131+'[1]7.Drejtoria per kultur rini dhe'!D131+'[1]Përkrahja e Rinisë-'!D131+'[1]Sporti dhe Rekreacioni'!D131+[1]DKA!D131+[1]DKSH!D131+[1]Q.P.S!D131</f>
        <v>50000</v>
      </c>
      <c r="E132" s="201">
        <f>'[1] 1.Zyra e Kryetarit '!F131:F278+'[1]Zyra e Kuvendit'!F131:F278+'[1]2.Administrata'!F132:F279+'[1]Zyra per barazi Gjinore'!E131:E278+'[1]3.Buxhet e Financa'!E132:E279+'[1]Drejtoira e Sherbimeve publike'!E132:E279+[1]zjarrefiksat!F131:F278+'[1]Zyra komunale per komunitet dhe'!E131:E278+'[1]Drjetoria per Bujqesi'!E131:E278+'[1]Drejtoria e Inspektoratit'!E131:E278+'[1]6.Kadaster gjeodezi'!E131:E278+'[1]Drejtoria per Urbanizem'!E131:E278+'[1]7.Drejtoria per kultur rini dhe'!E131:E278+'[1]Përkrahja e Rinisë-'!E131:E278+'[1]Sporti dhe Rekreacioni'!E131:E278+[1]DKA!E131:E279+[1]DKSH!E131:E278+[1]Q.P.S!E131:E278</f>
        <v>0</v>
      </c>
      <c r="F132" s="201">
        <f>'[1] 1.Zyra e Kryetarit '!G131:G278+'[1]Zyra e Kuvendit'!G131:G278+'[1]2.Administrata'!G132:G279+'[1]Zyra per barazi Gjinore'!F131:F278+'[1]3.Buxhet e Financa'!F132:F279+'[1]Drejtoira e Sherbimeve publike'!F132:F279+[1]zjarrefiksat!G131:G278+'[1]Zyra komunale per komunitet dhe'!F131:F278+'[1]Drjetoria per Bujqesi'!F131:F278+'[1]Drejtoria e Inspektoratit'!F131:F278+'[1]6.Kadaster gjeodezi'!F131:F278+'[1]Drejtoria per Urbanizem'!F131:F278+'[1]7.Drejtoria per kultur rini dhe'!F131:F278+'[1]Përkrahja e Rinisë-'!F131:F278+'[1]Sporti dhe Rekreacioni'!F131:F278+[1]DKA!F131:F279+[1]DKSH!F131:F278+[1]Q.P.S!F131:F278</f>
        <v>0</v>
      </c>
      <c r="G132" s="201">
        <f>'[1] 1.Zyra e Kryetarit '!H131+'[1]Zyra e Kuvendit'!H131+'[1]2.Administrata'!H132+'[1]Zyra per barazi Gjinore'!G131+'[1]3.Buxhet e Financa'!G132+'[1]Drejtoira e Sherbimeve publike'!G132+[1]zjarrefiksat!H131+'[1]Zyra komunale per komunitet dhe'!G131+'[1]Drjetoria per Bujqesi'!G131+'[1]Drejtoria e Inspektoratit'!G131+'[1]6.Kadaster gjeodezi'!G131+'[1]Drejtoria per Urbanizem'!G131+'[1]7.Drejtoria per kultur rini dhe'!G131+'[1]Përkrahja e Rinisë-'!G131+'[1]Sporti dhe Rekreacioni'!G131+[1]DKA!G131+[1]DKSH!G131+[1]Q.P.S!G131</f>
        <v>120000</v>
      </c>
      <c r="H132" s="201">
        <f>'[1] 1.Zyra e Kryetarit '!I131+'[1]Zyra e Kuvendit'!I131+'[1]2.Administrata'!I132+'[1]Zyra per barazi Gjinore'!H131+'[1]3.Buxhet e Financa'!H132+'[1]Drejtoira e Sherbimeve publike'!H132+[1]zjarrefiksat!I131+'[1]Zyra komunale per komunitet dhe'!H131+'[1]Drjetoria per Bujqesi'!H131+'[1]Drejtoria e Inspektoratit'!H131+'[1]6.Kadaster gjeodezi'!H131+'[1]Drejtoria per Urbanizem'!H131+'[1]7.Drejtoria per kultur rini dhe'!H131+'[1]Përkrahja e Rinisë-'!H131+'[1]Sporti dhe Rekreacioni'!H131+[1]DKA!H131+[1]DKSH!H131+[1]Q.P.S!H131</f>
        <v>170000</v>
      </c>
      <c r="I132" s="189">
        <v>140000</v>
      </c>
      <c r="J132" s="190">
        <f t="shared" si="7"/>
        <v>140000</v>
      </c>
      <c r="K132" s="203"/>
      <c r="L132" s="217">
        <f>200000+50000</f>
        <v>250000</v>
      </c>
      <c r="M132" s="218">
        <f>250000+50000</f>
        <v>300000</v>
      </c>
      <c r="N132" s="125"/>
    </row>
    <row r="133" spans="1:14" ht="20.100000000000001" customHeight="1">
      <c r="A133" s="234"/>
      <c r="B133" s="228" t="s">
        <v>256</v>
      </c>
      <c r="C133" s="229">
        <v>22210</v>
      </c>
      <c r="D133" s="201">
        <f>'[1] 1.Zyra e Kryetarit '!E132+'[1]Zyra e Kuvendit'!E132+'[1]2.Administrata'!E133+'[1]Zyra per barazi Gjinore'!D132+'[1]3.Buxhet e Financa'!D133+'[1]Drejtoira e Sherbimeve publike'!D133+[1]zjarrefiksat!E132+'[1]Zyra komunale per komunitet dhe'!D132+'[1]Drjetoria per Bujqesi'!D132+'[1]Drejtoria e Inspektoratit'!D132+'[1]6.Kadaster gjeodezi'!D132+'[1]Drejtoria per Urbanizem'!D132+'[1]7.Drejtoria per kultur rini dhe'!D132+'[1]Përkrahja e Rinisë-'!D132+'[1]Sporti dhe Rekreacioni'!D132+[1]DKA!D132+[1]DKSH!D132+[1]Q.P.S!D132</f>
        <v>0</v>
      </c>
      <c r="E133" s="201">
        <f>'[1] 1.Zyra e Kryetarit '!F132:F279+'[1]Zyra e Kuvendit'!F132:F279+'[1]2.Administrata'!F133:F280+'[1]Zyra per barazi Gjinore'!E132:E279+'[1]3.Buxhet e Financa'!E133:E280+'[1]Drejtoira e Sherbimeve publike'!E133:E280+[1]zjarrefiksat!F132:F279+'[1]Zyra komunale per komunitet dhe'!E132:E279+'[1]Drjetoria per Bujqesi'!E132:E279+'[1]Drejtoria e Inspektoratit'!E132:E279+'[1]6.Kadaster gjeodezi'!E132:E279+'[1]Drejtoria per Urbanizem'!E132:E279+'[1]7.Drejtoria per kultur rini dhe'!E132:E279+'[1]Përkrahja e Rinisë-'!E132:E279+'[1]Sporti dhe Rekreacioni'!E132:E279+[1]DKA!E132:E280+[1]DKSH!E132:E279+[1]Q.P.S!E132:E279</f>
        <v>0</v>
      </c>
      <c r="F133" s="201">
        <f>'[1] 1.Zyra e Kryetarit '!G132:G279+'[1]Zyra e Kuvendit'!G132:G279+'[1]2.Administrata'!G133:G280+'[1]Zyra per barazi Gjinore'!F132:F279+'[1]3.Buxhet e Financa'!F133:F280+'[1]Drejtoira e Sherbimeve publike'!F133:F280+[1]zjarrefiksat!G132:G279+'[1]Zyra komunale per komunitet dhe'!F132:F279+'[1]Drjetoria per Bujqesi'!F132:F279+'[1]Drejtoria e Inspektoratit'!F132:F279+'[1]6.Kadaster gjeodezi'!F132:F279+'[1]Drejtoria per Urbanizem'!F132:F279+'[1]7.Drejtoria per kultur rini dhe'!F132:F279+'[1]Përkrahja e Rinisë-'!F132:F279+'[1]Sporti dhe Rekreacioni'!F132:F279+[1]DKA!F132:F280+[1]DKSH!F132:F279+[1]Q.P.S!F132:F279</f>
        <v>0</v>
      </c>
      <c r="G133" s="201">
        <f>'[1] 1.Zyra e Kryetarit '!H132+'[1]Zyra e Kuvendit'!H132+'[1]2.Administrata'!H133+'[1]Zyra per barazi Gjinore'!G132+'[1]3.Buxhet e Financa'!G133+'[1]Drejtoira e Sherbimeve publike'!G133+[1]zjarrefiksat!H132+'[1]Zyra komunale per komunitet dhe'!G132+'[1]Drjetoria per Bujqesi'!G132+'[1]Drejtoria e Inspektoratit'!G132+'[1]6.Kadaster gjeodezi'!G132+'[1]Drejtoria per Urbanizem'!G132+'[1]7.Drejtoria per kultur rini dhe'!G132+'[1]Përkrahja e Rinisë-'!G132+'[1]Sporti dhe Rekreacioni'!G132+[1]DKA!G132+[1]DKSH!G132+[1]Q.P.S!G132</f>
        <v>0</v>
      </c>
      <c r="H133" s="201">
        <f>'[1] 1.Zyra e Kryetarit '!I132+'[1]Zyra e Kuvendit'!I132+'[1]2.Administrata'!I133+'[1]Zyra per barazi Gjinore'!H132+'[1]3.Buxhet e Financa'!H133+'[1]Drejtoira e Sherbimeve publike'!H133+[1]zjarrefiksat!I132+'[1]Zyra komunale per komunitet dhe'!H132+'[1]Drjetoria per Bujqesi'!H132+'[1]Drejtoria e Inspektoratit'!H132+'[1]6.Kadaster gjeodezi'!H132+'[1]Drejtoria per Urbanizem'!H132+'[1]7.Drejtoria per kultur rini dhe'!H132+'[1]Përkrahja e Rinisë-'!H132+'[1]Sporti dhe Rekreacioni'!H132+[1]DKA!H132+[1]DKSH!H132+[1]Q.P.S!H132</f>
        <v>0</v>
      </c>
      <c r="I133" s="189">
        <f t="shared" si="7"/>
        <v>0</v>
      </c>
      <c r="J133" s="190">
        <f t="shared" si="7"/>
        <v>0</v>
      </c>
      <c r="K133" s="203"/>
      <c r="L133" s="217">
        <v>0</v>
      </c>
      <c r="M133" s="218">
        <v>0</v>
      </c>
      <c r="N133" s="125"/>
    </row>
    <row r="134" spans="1:14" ht="20.100000000000001" customHeight="1">
      <c r="A134" s="234"/>
      <c r="B134" s="228" t="s">
        <v>257</v>
      </c>
      <c r="C134" s="229">
        <v>22220</v>
      </c>
      <c r="D134" s="201">
        <f>'[1] 1.Zyra e Kryetarit '!E133+'[1]Zyra e Kuvendit'!E133+'[1]2.Administrata'!E134+'[1]Zyra per barazi Gjinore'!D133+'[1]3.Buxhet e Financa'!D134+'[1]Drejtoira e Sherbimeve publike'!D134+[1]zjarrefiksat!E133+'[1]Zyra komunale per komunitet dhe'!D133+'[1]Drjetoria per Bujqesi'!D133+'[1]Drejtoria e Inspektoratit'!D133+'[1]6.Kadaster gjeodezi'!D133+'[1]Drejtoria per Urbanizem'!D133+'[1]7.Drejtoria per kultur rini dhe'!D133+'[1]Përkrahja e Rinisë-'!D133+'[1]Sporti dhe Rekreacioni'!D133+[1]DKA!D133+[1]DKSH!D133+[1]Q.P.S!D133</f>
        <v>0</v>
      </c>
      <c r="E134" s="201">
        <f>'[1] 1.Zyra e Kryetarit '!F133:F280+'[1]Zyra e Kuvendit'!F133:F280+'[1]2.Administrata'!F134:F281+'[1]Zyra per barazi Gjinore'!E133:E280+'[1]3.Buxhet e Financa'!E134:E281+'[1]Drejtoira e Sherbimeve publike'!E134:E281+[1]zjarrefiksat!F133:F280+'[1]Zyra komunale per komunitet dhe'!E133:E280+'[1]Drjetoria per Bujqesi'!E133:E280+'[1]Drejtoria e Inspektoratit'!E133:E280+'[1]6.Kadaster gjeodezi'!E133:E280+'[1]Drejtoria per Urbanizem'!E133:E280+'[1]7.Drejtoria per kultur rini dhe'!E133:E280+'[1]Përkrahja e Rinisë-'!E133:E280+'[1]Sporti dhe Rekreacioni'!E133:E280+[1]DKA!E133:E281+[1]DKSH!E133:E280+[1]Q.P.S!E133:E280</f>
        <v>0</v>
      </c>
      <c r="F134" s="201">
        <f>'[1] 1.Zyra e Kryetarit '!G133:G280+'[1]Zyra e Kuvendit'!G133:G280+'[1]2.Administrata'!G134:G281+'[1]Zyra per barazi Gjinore'!F133:F280+'[1]3.Buxhet e Financa'!F134:F281+'[1]Drejtoira e Sherbimeve publike'!F134:F281+[1]zjarrefiksat!G133:G280+'[1]Zyra komunale per komunitet dhe'!F133:F280+'[1]Drjetoria per Bujqesi'!F133:F280+'[1]Drejtoria e Inspektoratit'!F133:F280+'[1]6.Kadaster gjeodezi'!F133:F280+'[1]Drejtoria per Urbanizem'!F133:F280+'[1]7.Drejtoria per kultur rini dhe'!F133:F280+'[1]Përkrahja e Rinisë-'!F133:F280+'[1]Sporti dhe Rekreacioni'!F133:F280+[1]DKA!F133:F281+[1]DKSH!F133:F280+[1]Q.P.S!F133:F280</f>
        <v>0</v>
      </c>
      <c r="G134" s="201">
        <f>'[1] 1.Zyra e Kryetarit '!H133+'[1]Zyra e Kuvendit'!H133+'[1]2.Administrata'!H134+'[1]Zyra per barazi Gjinore'!G133+'[1]3.Buxhet e Financa'!G134+'[1]Drejtoira e Sherbimeve publike'!G134+[1]zjarrefiksat!H133+'[1]Zyra komunale per komunitet dhe'!G133+'[1]Drjetoria per Bujqesi'!G133+'[1]Drejtoria e Inspektoratit'!G133+'[1]6.Kadaster gjeodezi'!G133+'[1]Drejtoria per Urbanizem'!G133+'[1]7.Drejtoria per kultur rini dhe'!G133+'[1]Përkrahja e Rinisë-'!G133+'[1]Sporti dhe Rekreacioni'!G133+[1]DKA!G133+[1]DKSH!G133+[1]Q.P.S!G133</f>
        <v>0</v>
      </c>
      <c r="H134" s="201">
        <f>'[1] 1.Zyra e Kryetarit '!I133+'[1]Zyra e Kuvendit'!I133+'[1]2.Administrata'!I134+'[1]Zyra per barazi Gjinore'!H133+'[1]3.Buxhet e Financa'!H134+'[1]Drejtoira e Sherbimeve publike'!H134+[1]zjarrefiksat!I133+'[1]Zyra komunale per komunitet dhe'!H133+'[1]Drjetoria per Bujqesi'!H133+'[1]Drejtoria e Inspektoratit'!H133+'[1]6.Kadaster gjeodezi'!H133+'[1]Drejtoria per Urbanizem'!H133+'[1]7.Drejtoria per kultur rini dhe'!H133+'[1]Përkrahja e Rinisë-'!H133+'[1]Sporti dhe Rekreacioni'!H133+[1]DKA!H133+[1]DKSH!H133+[1]Q.P.S!H133</f>
        <v>0</v>
      </c>
      <c r="I134" s="189">
        <f t="shared" si="7"/>
        <v>0</v>
      </c>
      <c r="J134" s="190">
        <f t="shared" si="7"/>
        <v>0</v>
      </c>
      <c r="K134" s="203"/>
      <c r="L134" s="217">
        <v>0</v>
      </c>
      <c r="M134" s="218">
        <v>0</v>
      </c>
      <c r="N134" s="125"/>
    </row>
    <row r="135" spans="1:14" ht="20.100000000000001" customHeight="1">
      <c r="A135" s="234"/>
      <c r="B135" s="228" t="s">
        <v>258</v>
      </c>
      <c r="C135" s="229">
        <v>22230</v>
      </c>
      <c r="D135" s="201">
        <f>'[1] 1.Zyra e Kryetarit '!E134+'[1]Zyra e Kuvendit'!E134+'[1]2.Administrata'!E135+'[1]Zyra per barazi Gjinore'!D134+'[1]3.Buxhet e Financa'!D135+'[1]Drejtoira e Sherbimeve publike'!D135+[1]zjarrefiksat!E134+'[1]Zyra komunale per komunitet dhe'!D134+'[1]Drjetoria per Bujqesi'!D134+'[1]Drejtoria e Inspektoratit'!D134+'[1]6.Kadaster gjeodezi'!D134+'[1]Drejtoria per Urbanizem'!D134+'[1]7.Drejtoria per kultur rini dhe'!D134+'[1]Përkrahja e Rinisë-'!D134+'[1]Sporti dhe Rekreacioni'!D134+[1]DKA!D134+[1]DKSH!D134+[1]Q.P.S!D134</f>
        <v>0</v>
      </c>
      <c r="E135" s="201">
        <f>'[1] 1.Zyra e Kryetarit '!F134:F281+'[1]Zyra e Kuvendit'!F134:F281+'[1]2.Administrata'!F135:F282+'[1]Zyra per barazi Gjinore'!E134:E281+'[1]3.Buxhet e Financa'!E135:E282+'[1]Drejtoira e Sherbimeve publike'!E135:E282+[1]zjarrefiksat!F134:F281+'[1]Zyra komunale per komunitet dhe'!E134:E281+'[1]Drjetoria per Bujqesi'!E134:E281+'[1]Drejtoria e Inspektoratit'!E134:E281+'[1]6.Kadaster gjeodezi'!E134:E281+'[1]Drejtoria per Urbanizem'!E134:E281+'[1]7.Drejtoria per kultur rini dhe'!E134:E281+'[1]Përkrahja e Rinisë-'!E134:E281+'[1]Sporti dhe Rekreacioni'!E134:E281+[1]DKA!E134:E282+[1]DKSH!E134:E281+[1]Q.P.S!E134:E281</f>
        <v>0</v>
      </c>
      <c r="F135" s="201">
        <f>'[1] 1.Zyra e Kryetarit '!G134:G281+'[1]Zyra e Kuvendit'!G134:G281+'[1]2.Administrata'!G135:G282+'[1]Zyra per barazi Gjinore'!F134:F281+'[1]3.Buxhet e Financa'!F135:F282+'[1]Drejtoira e Sherbimeve publike'!F135:F282+[1]zjarrefiksat!G134:G281+'[1]Zyra komunale per komunitet dhe'!F134:F281+'[1]Drjetoria per Bujqesi'!F134:F281+'[1]Drejtoria e Inspektoratit'!F134:F281+'[1]6.Kadaster gjeodezi'!F134:F281+'[1]Drejtoria per Urbanizem'!F134:F281+'[1]7.Drejtoria per kultur rini dhe'!F134:F281+'[1]Përkrahja e Rinisë-'!F134:F281+'[1]Sporti dhe Rekreacioni'!F134:F281+[1]DKA!F134:F282+[1]DKSH!F134:F281+[1]Q.P.S!F134:F281</f>
        <v>0</v>
      </c>
      <c r="G135" s="201">
        <f>'[1] 1.Zyra e Kryetarit '!H134+'[1]Zyra e Kuvendit'!H134+'[1]2.Administrata'!H135+'[1]Zyra per barazi Gjinore'!G134+'[1]3.Buxhet e Financa'!G135+'[1]Drejtoira e Sherbimeve publike'!G135+[1]zjarrefiksat!H134+'[1]Zyra komunale per komunitet dhe'!G134+'[1]Drjetoria per Bujqesi'!G134+'[1]Drejtoria e Inspektoratit'!G134+'[1]6.Kadaster gjeodezi'!G134+'[1]Drejtoria per Urbanizem'!G134+'[1]7.Drejtoria per kultur rini dhe'!G134+'[1]Përkrahja e Rinisë-'!G134+'[1]Sporti dhe Rekreacioni'!G134+[1]DKA!G134+[1]DKSH!G134+[1]Q.P.S!G134</f>
        <v>0</v>
      </c>
      <c r="H135" s="201">
        <f>'[1] 1.Zyra e Kryetarit '!I134+'[1]Zyra e Kuvendit'!I134+'[1]2.Administrata'!I135+'[1]Zyra per barazi Gjinore'!H134+'[1]3.Buxhet e Financa'!H135+'[1]Drejtoira e Sherbimeve publike'!H135+[1]zjarrefiksat!I134+'[1]Zyra komunale per komunitet dhe'!H134+'[1]Drjetoria per Bujqesi'!H134+'[1]Drejtoria e Inspektoratit'!H134+'[1]6.Kadaster gjeodezi'!H134+'[1]Drejtoria per Urbanizem'!H134+'[1]7.Drejtoria per kultur rini dhe'!H134+'[1]Përkrahja e Rinisë-'!H134+'[1]Sporti dhe Rekreacioni'!H134+[1]DKA!H134+[1]DKSH!H134+[1]Q.P.S!H134</f>
        <v>0</v>
      </c>
      <c r="I135" s="189">
        <f t="shared" si="7"/>
        <v>0</v>
      </c>
      <c r="J135" s="190">
        <f t="shared" si="7"/>
        <v>0</v>
      </c>
      <c r="K135" s="203"/>
      <c r="L135" s="217">
        <v>0</v>
      </c>
      <c r="M135" s="218">
        <v>0</v>
      </c>
      <c r="N135" s="125"/>
    </row>
    <row r="136" spans="1:14" ht="20.100000000000001" customHeight="1">
      <c r="A136" s="234"/>
      <c r="B136" s="228" t="s">
        <v>259</v>
      </c>
      <c r="C136" s="229">
        <v>22240</v>
      </c>
      <c r="D136" s="201">
        <f>'[1] 1.Zyra e Kryetarit '!E135+'[1]Zyra e Kuvendit'!E135+'[1]2.Administrata'!E136+'[1]Zyra per barazi Gjinore'!D135+'[1]3.Buxhet e Financa'!D136+'[1]Drejtoira e Sherbimeve publike'!D136+[1]zjarrefiksat!E135+'[1]Zyra komunale per komunitet dhe'!D135+'[1]Drjetoria per Bujqesi'!D135+'[1]Drejtoria e Inspektoratit'!D135+'[1]6.Kadaster gjeodezi'!D135+'[1]Drejtoria per Urbanizem'!D135+'[1]7.Drejtoria per kultur rini dhe'!D135+'[1]Përkrahja e Rinisë-'!D135+'[1]Sporti dhe Rekreacioni'!D135+[1]DKA!D135+[1]DKSH!D135+[1]Q.P.S!D135</f>
        <v>0</v>
      </c>
      <c r="E136" s="201">
        <f>'[1] 1.Zyra e Kryetarit '!F135:F282+'[1]Zyra e Kuvendit'!F135:F282+'[1]2.Administrata'!F136:F283+'[1]Zyra per barazi Gjinore'!E135:E282+'[1]3.Buxhet e Financa'!E136:E283+'[1]Drejtoira e Sherbimeve publike'!E136:E283+[1]zjarrefiksat!F135:F282+'[1]Zyra komunale per komunitet dhe'!E135:E282+'[1]Drjetoria per Bujqesi'!E135:E282+'[1]Drejtoria e Inspektoratit'!E135:E282+'[1]6.Kadaster gjeodezi'!E135:E282+'[1]Drejtoria per Urbanizem'!E135:E282+'[1]7.Drejtoria per kultur rini dhe'!E135:E282+'[1]Përkrahja e Rinisë-'!E135:E282+'[1]Sporti dhe Rekreacioni'!E135:E282+[1]DKA!E135:E283+[1]DKSH!E135:E282+[1]Q.P.S!E135:E282</f>
        <v>0</v>
      </c>
      <c r="F136" s="201">
        <f>'[1] 1.Zyra e Kryetarit '!G135:G282+'[1]Zyra e Kuvendit'!G135:G282+'[1]2.Administrata'!G136:G283+'[1]Zyra per barazi Gjinore'!F135:F282+'[1]3.Buxhet e Financa'!F136:F283+'[1]Drejtoira e Sherbimeve publike'!F136:F283+[1]zjarrefiksat!G135:G282+'[1]Zyra komunale per komunitet dhe'!F135:F282+'[1]Drjetoria per Bujqesi'!F135:F282+'[1]Drejtoria e Inspektoratit'!F135:F282+'[1]6.Kadaster gjeodezi'!F135:F282+'[1]Drejtoria per Urbanizem'!F135:F282+'[1]7.Drejtoria per kultur rini dhe'!F135:F282+'[1]Përkrahja e Rinisë-'!F135:F282+'[1]Sporti dhe Rekreacioni'!F135:F282+[1]DKA!F135:F283+[1]DKSH!F135:F282+[1]Q.P.S!F135:F282</f>
        <v>0</v>
      </c>
      <c r="G136" s="201">
        <f>'[1] 1.Zyra e Kryetarit '!H135+'[1]Zyra e Kuvendit'!H135+'[1]2.Administrata'!H136+'[1]Zyra per barazi Gjinore'!G135+'[1]3.Buxhet e Financa'!G136+'[1]Drejtoira e Sherbimeve publike'!G136+[1]zjarrefiksat!H135+'[1]Zyra komunale per komunitet dhe'!G135+'[1]Drjetoria per Bujqesi'!G135+'[1]Drejtoria e Inspektoratit'!G135+'[1]6.Kadaster gjeodezi'!G135+'[1]Drejtoria per Urbanizem'!G135+'[1]7.Drejtoria per kultur rini dhe'!G135+'[1]Përkrahja e Rinisë-'!G135+'[1]Sporti dhe Rekreacioni'!G135+[1]DKA!G135+[1]DKSH!G135+[1]Q.P.S!G135</f>
        <v>0</v>
      </c>
      <c r="H136" s="201">
        <f>'[1] 1.Zyra e Kryetarit '!I135+'[1]Zyra e Kuvendit'!I135+'[1]2.Administrata'!I136+'[1]Zyra per barazi Gjinore'!H135+'[1]3.Buxhet e Financa'!H136+'[1]Drejtoira e Sherbimeve publike'!H136+[1]zjarrefiksat!I135+'[1]Zyra komunale per komunitet dhe'!H135+'[1]Drjetoria per Bujqesi'!H135+'[1]Drejtoria e Inspektoratit'!H135+'[1]6.Kadaster gjeodezi'!H135+'[1]Drejtoria per Urbanizem'!H135+'[1]7.Drejtoria per kultur rini dhe'!H135+'[1]Përkrahja e Rinisë-'!H135+'[1]Sporti dhe Rekreacioni'!H135+[1]DKA!H135+[1]DKSH!H135+[1]Q.P.S!H135</f>
        <v>0</v>
      </c>
      <c r="I136" s="189">
        <f t="shared" si="7"/>
        <v>0</v>
      </c>
      <c r="J136" s="190">
        <f t="shared" si="7"/>
        <v>0</v>
      </c>
      <c r="K136" s="203"/>
      <c r="L136" s="204">
        <v>0</v>
      </c>
      <c r="M136" s="237">
        <v>0</v>
      </c>
      <c r="N136" s="125"/>
    </row>
    <row r="137" spans="1:14" ht="20.100000000000001" customHeight="1">
      <c r="A137" s="234"/>
      <c r="B137" s="228" t="s">
        <v>260</v>
      </c>
      <c r="C137" s="229">
        <v>22250</v>
      </c>
      <c r="D137" s="201">
        <f>'[1] 1.Zyra e Kryetarit '!E136+'[1]Zyra e Kuvendit'!E136+'[1]2.Administrata'!E137+'[1]Zyra per barazi Gjinore'!D136+'[1]3.Buxhet e Financa'!D137+'[1]Drejtoira e Sherbimeve publike'!D137+[1]zjarrefiksat!E136+'[1]Zyra komunale per komunitet dhe'!D136+'[1]Drjetoria per Bujqesi'!D136+'[1]Drejtoria e Inspektoratit'!D136+'[1]6.Kadaster gjeodezi'!D136+'[1]Drejtoria per Urbanizem'!D136+'[1]7.Drejtoria per kultur rini dhe'!D136+'[1]Përkrahja e Rinisë-'!D136+'[1]Sporti dhe Rekreacioni'!D136+[1]DKA!D136+[1]DKSH!D136+[1]Q.P.S!D136</f>
        <v>0</v>
      </c>
      <c r="E137" s="201">
        <f>'[1] 1.Zyra e Kryetarit '!F136:F283+'[1]Zyra e Kuvendit'!F136:F283+'[1]2.Administrata'!F137:F284+'[1]Zyra per barazi Gjinore'!E136:E283+'[1]3.Buxhet e Financa'!E137:E284+'[1]Drejtoira e Sherbimeve publike'!E137:E284+[1]zjarrefiksat!F136:F283+'[1]Zyra komunale per komunitet dhe'!E136:E283+'[1]Drjetoria per Bujqesi'!E136:E283+'[1]Drejtoria e Inspektoratit'!E136:E283+'[1]6.Kadaster gjeodezi'!E136:E283+'[1]Drejtoria per Urbanizem'!E136:E283+'[1]7.Drejtoria per kultur rini dhe'!E136:E283+'[1]Përkrahja e Rinisë-'!E136:E283+'[1]Sporti dhe Rekreacioni'!E136:E283+[1]DKA!E136:E284+[1]DKSH!E136:E283+[1]Q.P.S!E136:E283</f>
        <v>0</v>
      </c>
      <c r="F137" s="201">
        <f>'[1] 1.Zyra e Kryetarit '!G136:G283+'[1]Zyra e Kuvendit'!G136:G283+'[1]2.Administrata'!G137:G284+'[1]Zyra per barazi Gjinore'!F136:F283+'[1]3.Buxhet e Financa'!F137:F284+'[1]Drejtoira e Sherbimeve publike'!F137:F284+[1]zjarrefiksat!G136:G283+'[1]Zyra komunale per komunitet dhe'!F136:F283+'[1]Drjetoria per Bujqesi'!F136:F283+'[1]Drejtoria e Inspektoratit'!F136:F283+'[1]6.Kadaster gjeodezi'!F136:F283+'[1]Drejtoria per Urbanizem'!F136:F283+'[1]7.Drejtoria per kultur rini dhe'!F136:F283+'[1]Përkrahja e Rinisë-'!F136:F283+'[1]Sporti dhe Rekreacioni'!F136:F283+[1]DKA!F136:F284+[1]DKSH!F136:F283+[1]Q.P.S!F136:F283</f>
        <v>0</v>
      </c>
      <c r="G137" s="201">
        <f>'[1] 1.Zyra e Kryetarit '!H136+'[1]Zyra e Kuvendit'!H136+'[1]2.Administrata'!H137+'[1]Zyra per barazi Gjinore'!G136+'[1]3.Buxhet e Financa'!G137+'[1]Drejtoira e Sherbimeve publike'!G137+[1]zjarrefiksat!H136+'[1]Zyra komunale per komunitet dhe'!G136+'[1]Drjetoria per Bujqesi'!G136+'[1]Drejtoria e Inspektoratit'!G136+'[1]6.Kadaster gjeodezi'!G136+'[1]Drejtoria per Urbanizem'!G136+'[1]7.Drejtoria per kultur rini dhe'!G136+'[1]Përkrahja e Rinisë-'!G136+'[1]Sporti dhe Rekreacioni'!G136+[1]DKA!G136+[1]DKSH!G136+[1]Q.P.S!G136</f>
        <v>0</v>
      </c>
      <c r="H137" s="201">
        <f>'[1] 1.Zyra e Kryetarit '!I136+'[1]Zyra e Kuvendit'!I136+'[1]2.Administrata'!I137+'[1]Zyra per barazi Gjinore'!H136+'[1]3.Buxhet e Financa'!H137+'[1]Drejtoira e Sherbimeve publike'!H137+[1]zjarrefiksat!I136+'[1]Zyra komunale per komunitet dhe'!H136+'[1]Drjetoria per Bujqesi'!H136+'[1]Drejtoria e Inspektoratit'!H136+'[1]6.Kadaster gjeodezi'!H136+'[1]Drejtoria per Urbanizem'!H136+'[1]7.Drejtoria per kultur rini dhe'!H136+'[1]Përkrahja e Rinisë-'!H136+'[1]Sporti dhe Rekreacioni'!H136+[1]DKA!H136+[1]DKSH!H136+[1]Q.P.S!H136</f>
        <v>0</v>
      </c>
      <c r="I137" s="189">
        <f t="shared" ref="I137:J141" si="16">H137</f>
        <v>0</v>
      </c>
      <c r="J137" s="190">
        <f t="shared" si="16"/>
        <v>0</v>
      </c>
      <c r="K137" s="203"/>
      <c r="L137" s="204">
        <v>0</v>
      </c>
      <c r="M137" s="237">
        <v>0</v>
      </c>
      <c r="N137" s="125"/>
    </row>
    <row r="138" spans="1:14" ht="20.100000000000001" customHeight="1">
      <c r="A138" s="234"/>
      <c r="B138" s="228" t="s">
        <v>261</v>
      </c>
      <c r="C138" s="229">
        <v>22260</v>
      </c>
      <c r="D138" s="201">
        <f>'[1] 1.Zyra e Kryetarit '!E137+'[1]Zyra e Kuvendit'!E137+'[1]2.Administrata'!E138+'[1]Zyra per barazi Gjinore'!D137+'[1]3.Buxhet e Financa'!D138+'[1]Drejtoira e Sherbimeve publike'!D138+[1]zjarrefiksat!E137+'[1]Zyra komunale per komunitet dhe'!D137+'[1]Drjetoria per Bujqesi'!D137+'[1]Drejtoria e Inspektoratit'!D137+'[1]6.Kadaster gjeodezi'!D137+'[1]Drejtoria per Urbanizem'!D137+'[1]7.Drejtoria per kultur rini dhe'!D137+'[1]Përkrahja e Rinisë-'!D137+'[1]Sporti dhe Rekreacioni'!D137+[1]DKA!D137+[1]DKSH!D137+[1]Q.P.S!D137</f>
        <v>0</v>
      </c>
      <c r="E138" s="201">
        <f>'[1] 1.Zyra e Kryetarit '!F137:F284+'[1]Zyra e Kuvendit'!F137:F284+'[1]2.Administrata'!F138:F285+'[1]Zyra per barazi Gjinore'!E137:E284+'[1]3.Buxhet e Financa'!E138:E285+'[1]Drejtoira e Sherbimeve publike'!E138:E285+[1]zjarrefiksat!F137:F284+'[1]Zyra komunale per komunitet dhe'!E137:E284+'[1]Drjetoria per Bujqesi'!E137:E284+'[1]Drejtoria e Inspektoratit'!E137:E284+'[1]6.Kadaster gjeodezi'!E137:E284+'[1]Drejtoria per Urbanizem'!E137:E284+'[1]7.Drejtoria per kultur rini dhe'!E137:E284+'[1]Përkrahja e Rinisë-'!E137:E284+'[1]Sporti dhe Rekreacioni'!E137:E284+[1]DKA!E137:E285+[1]DKSH!E137:E284+[1]Q.P.S!E137:E284</f>
        <v>0</v>
      </c>
      <c r="F138" s="201">
        <f>'[1] 1.Zyra e Kryetarit '!G137:G284+'[1]Zyra e Kuvendit'!G137:G284+'[1]2.Administrata'!G138:G285+'[1]Zyra per barazi Gjinore'!F137:F284+'[1]3.Buxhet e Financa'!F138:F285+'[1]Drejtoira e Sherbimeve publike'!F138:F285+[1]zjarrefiksat!G137:G284+'[1]Zyra komunale per komunitet dhe'!F137:F284+'[1]Drjetoria per Bujqesi'!F137:F284+'[1]Drejtoria e Inspektoratit'!F137:F284+'[1]6.Kadaster gjeodezi'!F137:F284+'[1]Drejtoria per Urbanizem'!F137:F284+'[1]7.Drejtoria per kultur rini dhe'!F137:F284+'[1]Përkrahja e Rinisë-'!F137:F284+'[1]Sporti dhe Rekreacioni'!F137:F284+[1]DKA!F137:F285+[1]DKSH!F137:F284+[1]Q.P.S!F137:F284</f>
        <v>0</v>
      </c>
      <c r="G138" s="201">
        <f>'[1] 1.Zyra e Kryetarit '!H137+'[1]Zyra e Kuvendit'!H137+'[1]2.Administrata'!H138+'[1]Zyra per barazi Gjinore'!G137+'[1]3.Buxhet e Financa'!G138+'[1]Drejtoira e Sherbimeve publike'!G138+[1]zjarrefiksat!H137+'[1]Zyra komunale per komunitet dhe'!G137+'[1]Drjetoria per Bujqesi'!G137+'[1]Drejtoria e Inspektoratit'!G137+'[1]6.Kadaster gjeodezi'!G137+'[1]Drejtoria per Urbanizem'!G137+'[1]7.Drejtoria per kultur rini dhe'!G137+'[1]Përkrahja e Rinisë-'!G137+'[1]Sporti dhe Rekreacioni'!G137+[1]DKA!G137+[1]DKSH!G137+[1]Q.P.S!G137</f>
        <v>0</v>
      </c>
      <c r="H138" s="201">
        <f>'[1] 1.Zyra e Kryetarit '!I137+'[1]Zyra e Kuvendit'!I137+'[1]2.Administrata'!I138+'[1]Zyra per barazi Gjinore'!H137+'[1]3.Buxhet e Financa'!H138+'[1]Drejtoira e Sherbimeve publike'!H138+[1]zjarrefiksat!I137+'[1]Zyra komunale per komunitet dhe'!H137+'[1]Drjetoria per Bujqesi'!H137+'[1]Drejtoria e Inspektoratit'!H137+'[1]6.Kadaster gjeodezi'!H137+'[1]Drejtoria per Urbanizem'!H137+'[1]7.Drejtoria per kultur rini dhe'!H137+'[1]Përkrahja e Rinisë-'!H137+'[1]Sporti dhe Rekreacioni'!H137+[1]DKA!H137+[1]DKSH!H137+[1]Q.P.S!H137</f>
        <v>0</v>
      </c>
      <c r="I138" s="189">
        <f t="shared" si="16"/>
        <v>0</v>
      </c>
      <c r="J138" s="190">
        <f t="shared" si="16"/>
        <v>0</v>
      </c>
      <c r="K138" s="203"/>
      <c r="L138" s="204">
        <v>0</v>
      </c>
      <c r="M138" s="237">
        <v>0</v>
      </c>
      <c r="N138" s="125"/>
    </row>
    <row r="139" spans="1:14" ht="20.100000000000001" customHeight="1">
      <c r="A139" s="234"/>
      <c r="B139" s="228" t="s">
        <v>262</v>
      </c>
      <c r="C139" s="229">
        <v>22270</v>
      </c>
      <c r="D139" s="201">
        <f>'[1] 1.Zyra e Kryetarit '!E138+'[1]Zyra e Kuvendit'!E138+'[1]2.Administrata'!E139+'[1]Zyra per barazi Gjinore'!D138+'[1]3.Buxhet e Financa'!D139+'[1]Drejtoira e Sherbimeve publike'!D139+[1]zjarrefiksat!E138+'[1]Zyra komunale per komunitet dhe'!D138+'[1]Drjetoria per Bujqesi'!D138+'[1]Drejtoria e Inspektoratit'!D138+'[1]6.Kadaster gjeodezi'!D138+'[1]Drejtoria per Urbanizem'!D138+'[1]7.Drejtoria per kultur rini dhe'!D138+'[1]Përkrahja e Rinisë-'!D138+'[1]Sporti dhe Rekreacioni'!D138+[1]DKA!D138+[1]DKSH!D138+[1]Q.P.S!D138</f>
        <v>0</v>
      </c>
      <c r="E139" s="201">
        <f>'[1] 1.Zyra e Kryetarit '!F138:F285+'[1]Zyra e Kuvendit'!F138:F285+'[1]2.Administrata'!F139:F286+'[1]Zyra per barazi Gjinore'!E138:E285+'[1]3.Buxhet e Financa'!E139:E286+'[1]Drejtoira e Sherbimeve publike'!E139:E286+[1]zjarrefiksat!F138:F285+'[1]Zyra komunale per komunitet dhe'!E138:E285+'[1]Drjetoria per Bujqesi'!E138:E285+'[1]Drejtoria e Inspektoratit'!E138:E285+'[1]6.Kadaster gjeodezi'!E138:E285+'[1]Drejtoria per Urbanizem'!E138:E285+'[1]7.Drejtoria per kultur rini dhe'!E138:E285+'[1]Përkrahja e Rinisë-'!E138:E285+'[1]Sporti dhe Rekreacioni'!E138:E285+[1]DKA!E138:E286+[1]DKSH!E138:E285+[1]Q.P.S!E138:E285</f>
        <v>0</v>
      </c>
      <c r="F139" s="201">
        <f>'[1] 1.Zyra e Kryetarit '!G138:G285+'[1]Zyra e Kuvendit'!G138:G285+'[1]2.Administrata'!G139:G286+'[1]Zyra per barazi Gjinore'!F138:F285+'[1]3.Buxhet e Financa'!F139:F286+'[1]Drejtoira e Sherbimeve publike'!F139:F286+[1]zjarrefiksat!G138:G285+'[1]Zyra komunale per komunitet dhe'!F138:F285+'[1]Drjetoria per Bujqesi'!F138:F285+'[1]Drejtoria e Inspektoratit'!F138:F285+'[1]6.Kadaster gjeodezi'!F138:F285+'[1]Drejtoria per Urbanizem'!F138:F285+'[1]7.Drejtoria per kultur rini dhe'!F138:F285+'[1]Përkrahja e Rinisë-'!F138:F285+'[1]Sporti dhe Rekreacioni'!F138:F285+[1]DKA!F138:F286+[1]DKSH!F138:F285+[1]Q.P.S!F138:F285</f>
        <v>0</v>
      </c>
      <c r="G139" s="201">
        <f>'[1] 1.Zyra e Kryetarit '!H138+'[1]Zyra e Kuvendit'!H138+'[1]2.Administrata'!H139+'[1]Zyra per barazi Gjinore'!G138+'[1]3.Buxhet e Financa'!G139+'[1]Drejtoira e Sherbimeve publike'!G139+[1]zjarrefiksat!H138+'[1]Zyra komunale per komunitet dhe'!G138+'[1]Drjetoria per Bujqesi'!G138+'[1]Drejtoria e Inspektoratit'!G138+'[1]6.Kadaster gjeodezi'!G138+'[1]Drejtoria per Urbanizem'!G138+'[1]7.Drejtoria per kultur rini dhe'!G138+'[1]Përkrahja e Rinisë-'!G138+'[1]Sporti dhe Rekreacioni'!G138+[1]DKA!G138+[1]DKSH!G138+[1]Q.P.S!G138</f>
        <v>0</v>
      </c>
      <c r="H139" s="201">
        <f>'[1] 1.Zyra e Kryetarit '!I138+'[1]Zyra e Kuvendit'!I138+'[1]2.Administrata'!I139+'[1]Zyra per barazi Gjinore'!H138+'[1]3.Buxhet e Financa'!H139+'[1]Drejtoira e Sherbimeve publike'!H139+[1]zjarrefiksat!I138+'[1]Zyra komunale per komunitet dhe'!H138+'[1]Drjetoria per Bujqesi'!H138+'[1]Drejtoria e Inspektoratit'!H138+'[1]6.Kadaster gjeodezi'!H138+'[1]Drejtoria per Urbanizem'!H138+'[1]7.Drejtoria per kultur rini dhe'!H138+'[1]Përkrahja e Rinisë-'!H138+'[1]Sporti dhe Rekreacioni'!H138+[1]DKA!H138+[1]DKSH!H138+[1]Q.P.S!H138</f>
        <v>0</v>
      </c>
      <c r="I139" s="189">
        <f t="shared" si="16"/>
        <v>0</v>
      </c>
      <c r="J139" s="190">
        <f t="shared" si="16"/>
        <v>0</v>
      </c>
      <c r="K139" s="291"/>
      <c r="L139" s="204">
        <v>0</v>
      </c>
      <c r="M139" s="237">
        <v>0</v>
      </c>
      <c r="N139" s="125"/>
    </row>
    <row r="140" spans="1:14" ht="20.100000000000001" customHeight="1">
      <c r="A140" s="234"/>
      <c r="B140" s="228" t="s">
        <v>263</v>
      </c>
      <c r="C140" s="229">
        <v>22280</v>
      </c>
      <c r="D140" s="201">
        <f>'[1] 1.Zyra e Kryetarit '!E139+'[1]Zyra e Kuvendit'!E139+'[1]2.Administrata'!E140+'[1]Zyra per barazi Gjinore'!D139+'[1]3.Buxhet e Financa'!D140+'[1]Drejtoira e Sherbimeve publike'!D140+[1]zjarrefiksat!E139+'[1]Zyra komunale per komunitet dhe'!D139+'[1]Drjetoria per Bujqesi'!D139+'[1]Drejtoria e Inspektoratit'!D139+'[1]6.Kadaster gjeodezi'!D139+'[1]Drejtoria per Urbanizem'!D139+'[1]7.Drejtoria per kultur rini dhe'!D139+'[1]Përkrahja e Rinisë-'!D139+'[1]Sporti dhe Rekreacioni'!D139+[1]DKA!D139+[1]DKSH!D139+[1]Q.P.S!D139</f>
        <v>0</v>
      </c>
      <c r="E140" s="201">
        <f>'[1] 1.Zyra e Kryetarit '!F139:F286+'[1]Zyra e Kuvendit'!F139:F286+'[1]2.Administrata'!F140:F287+'[1]Zyra per barazi Gjinore'!E139:E286+'[1]3.Buxhet e Financa'!E140:E287+'[1]Drejtoira e Sherbimeve publike'!E140:E287+[1]zjarrefiksat!F139:F286+'[1]Zyra komunale per komunitet dhe'!E139:E286+'[1]Drjetoria per Bujqesi'!E139:E286+'[1]Drejtoria e Inspektoratit'!E139:E286+'[1]6.Kadaster gjeodezi'!E139:E286+'[1]Drejtoria per Urbanizem'!E139:E286+'[1]7.Drejtoria per kultur rini dhe'!E139:E286+'[1]Përkrahja e Rinisë-'!E139:E286+'[1]Sporti dhe Rekreacioni'!E139:E286+[1]DKA!E139:E287+[1]DKSH!E139:E286+[1]Q.P.S!E139:E286</f>
        <v>0</v>
      </c>
      <c r="F140" s="201">
        <f>'[1] 1.Zyra e Kryetarit '!G139:G286+'[1]Zyra e Kuvendit'!G139:G286+'[1]2.Administrata'!G140:G287+'[1]Zyra per barazi Gjinore'!F139:F286+'[1]3.Buxhet e Financa'!F140:F287+'[1]Drejtoira e Sherbimeve publike'!F140:F287+[1]zjarrefiksat!G139:G286+'[1]Zyra komunale per komunitet dhe'!F139:F286+'[1]Drjetoria per Bujqesi'!F139:F286+'[1]Drejtoria e Inspektoratit'!F139:F286+'[1]6.Kadaster gjeodezi'!F139:F286+'[1]Drejtoria per Urbanizem'!F139:F286+'[1]7.Drejtoria per kultur rini dhe'!F139:F286+'[1]Përkrahja e Rinisë-'!F139:F286+'[1]Sporti dhe Rekreacioni'!F139:F286+[1]DKA!F139:F287+[1]DKSH!F139:F286+[1]Q.P.S!F139:F286</f>
        <v>0</v>
      </c>
      <c r="G140" s="201">
        <f>'[1] 1.Zyra e Kryetarit '!H139+'[1]Zyra e Kuvendit'!H139+'[1]2.Administrata'!H140+'[1]Zyra per barazi Gjinore'!G139+'[1]3.Buxhet e Financa'!G140+'[1]Drejtoira e Sherbimeve publike'!G140+[1]zjarrefiksat!H139+'[1]Zyra komunale per komunitet dhe'!G139+'[1]Drjetoria per Bujqesi'!G139+'[1]Drejtoria e Inspektoratit'!G139+'[1]6.Kadaster gjeodezi'!G139+'[1]Drejtoria per Urbanizem'!G139+'[1]7.Drejtoria per kultur rini dhe'!G139+'[1]Përkrahja e Rinisë-'!G139+'[1]Sporti dhe Rekreacioni'!G139+[1]DKA!G139+[1]DKSH!G139+[1]Q.P.S!G139</f>
        <v>0</v>
      </c>
      <c r="H140" s="201">
        <f>'[1] 1.Zyra e Kryetarit '!I139+'[1]Zyra e Kuvendit'!I139+'[1]2.Administrata'!I140+'[1]Zyra per barazi Gjinore'!H139+'[1]3.Buxhet e Financa'!H140+'[1]Drejtoira e Sherbimeve publike'!H140+[1]zjarrefiksat!I139+'[1]Zyra komunale per komunitet dhe'!H139+'[1]Drjetoria per Bujqesi'!H139+'[1]Drejtoria e Inspektoratit'!H139+'[1]6.Kadaster gjeodezi'!H139+'[1]Drejtoria per Urbanizem'!H139+'[1]7.Drejtoria per kultur rini dhe'!H139+'[1]Përkrahja e Rinisë-'!H139+'[1]Sporti dhe Rekreacioni'!H139+[1]DKA!H139+[1]DKSH!H139+[1]Q.P.S!H139</f>
        <v>0</v>
      </c>
      <c r="I140" s="189">
        <f t="shared" si="16"/>
        <v>0</v>
      </c>
      <c r="J140" s="190">
        <f t="shared" si="16"/>
        <v>0</v>
      </c>
      <c r="K140" s="212"/>
      <c r="L140" s="204">
        <v>0</v>
      </c>
      <c r="M140" s="237">
        <v>0</v>
      </c>
      <c r="N140" s="125"/>
    </row>
    <row r="141" spans="1:14" ht="21" customHeight="1">
      <c r="A141" s="234"/>
      <c r="B141" s="179" t="s">
        <v>264</v>
      </c>
      <c r="C141" s="292">
        <v>22290</v>
      </c>
      <c r="D141" s="201">
        <f>'[1] 1.Zyra e Kryetarit '!E140+'[1]Zyra e Kuvendit'!E140+'[1]2.Administrata'!E141+'[1]Zyra per barazi Gjinore'!D140+'[1]3.Buxhet e Financa'!D141+'[1]Drejtoira e Sherbimeve publike'!D141+[1]zjarrefiksat!E140+'[1]Zyra komunale per komunitet dhe'!D140+'[1]Drjetoria per Bujqesi'!D140+'[1]Drejtoria e Inspektoratit'!D140+'[1]6.Kadaster gjeodezi'!D140+'[1]Drejtoria per Urbanizem'!D140+'[1]7.Drejtoria per kultur rini dhe'!D140+'[1]Përkrahja e Rinisë-'!D140+'[1]Sporti dhe Rekreacioni'!D140+[1]DKA!D140+[1]DKSH!D140+[1]Q.P.S!D140</f>
        <v>0</v>
      </c>
      <c r="E141" s="201">
        <f>'[1] 1.Zyra e Kryetarit '!F140:F287+'[1]Zyra e Kuvendit'!F140:F287+'[1]2.Administrata'!F141:F288+'[1]Zyra per barazi Gjinore'!E140:E287+'[1]3.Buxhet e Financa'!E141:E288+'[1]Drejtoira e Sherbimeve publike'!E141:E288+[1]zjarrefiksat!F140:F287+'[1]Zyra komunale per komunitet dhe'!E140:E287+'[1]Drjetoria per Bujqesi'!E140:E287+'[1]Drejtoria e Inspektoratit'!E140:E287+'[1]6.Kadaster gjeodezi'!E140:E287+'[1]Drejtoria per Urbanizem'!E140:E287+'[1]7.Drejtoria per kultur rini dhe'!E140:E287+'[1]Përkrahja e Rinisë-'!E140:E287+'[1]Sporti dhe Rekreacioni'!E140:E287+[1]DKA!E140:E288+[1]DKSH!E140:E287+[1]Q.P.S!E140:E287</f>
        <v>0</v>
      </c>
      <c r="F141" s="201">
        <f>'[1] 1.Zyra e Kryetarit '!G140:G287+'[1]Zyra e Kuvendit'!G140:G287+'[1]2.Administrata'!G141:G288+'[1]Zyra per barazi Gjinore'!F140:F287+'[1]3.Buxhet e Financa'!F141:F288+'[1]Drejtoira e Sherbimeve publike'!F141:F288+[1]zjarrefiksat!G140:G287+'[1]Zyra komunale per komunitet dhe'!F140:F287+'[1]Drjetoria per Bujqesi'!F140:F287+'[1]Drejtoria e Inspektoratit'!F140:F287+'[1]6.Kadaster gjeodezi'!F140:F287+'[1]Drejtoria per Urbanizem'!F140:F287+'[1]7.Drejtoria per kultur rini dhe'!F140:F287+'[1]Përkrahja e Rinisë-'!F140:F287+'[1]Sporti dhe Rekreacioni'!F140:F287+[1]DKA!F140:F288+[1]DKSH!F140:F287+[1]Q.P.S!F140:F287</f>
        <v>0</v>
      </c>
      <c r="G141" s="201">
        <f>'[1] 1.Zyra e Kryetarit '!H140+'[1]Zyra e Kuvendit'!H140+'[1]2.Administrata'!H141+'[1]Zyra per barazi Gjinore'!G140+'[1]3.Buxhet e Financa'!G141+'[1]Drejtoira e Sherbimeve publike'!G141+[1]zjarrefiksat!H140+'[1]Zyra komunale per komunitet dhe'!G140+'[1]Drjetoria per Bujqesi'!G140+'[1]Drejtoria e Inspektoratit'!G140+'[1]6.Kadaster gjeodezi'!G140+'[1]Drejtoria per Urbanizem'!G140+'[1]7.Drejtoria per kultur rini dhe'!G140+'[1]Përkrahja e Rinisë-'!G140+'[1]Sporti dhe Rekreacioni'!G140+[1]DKA!G140+[1]DKSH!G140+[1]Q.P.S!G140</f>
        <v>0</v>
      </c>
      <c r="H141" s="201">
        <f>'[1] 1.Zyra e Kryetarit '!I140+'[1]Zyra e Kuvendit'!I140+'[1]2.Administrata'!I141+'[1]Zyra per barazi Gjinore'!H140+'[1]3.Buxhet e Financa'!H141+'[1]Drejtoira e Sherbimeve publike'!H141+[1]zjarrefiksat!I140+'[1]Zyra komunale per komunitet dhe'!H140+'[1]Drjetoria per Bujqesi'!H140+'[1]Drejtoria e Inspektoratit'!H140+'[1]6.Kadaster gjeodezi'!H140+'[1]Drejtoria per Urbanizem'!H140+'[1]7.Drejtoria per kultur rini dhe'!H140+'[1]Përkrahja e Rinisë-'!H140+'[1]Sporti dhe Rekreacioni'!H140+[1]DKA!H140+[1]DKSH!H140+[1]Q.P.S!H140</f>
        <v>0</v>
      </c>
      <c r="I141" s="189">
        <f t="shared" si="16"/>
        <v>0</v>
      </c>
      <c r="J141" s="190">
        <f t="shared" si="16"/>
        <v>0</v>
      </c>
      <c r="K141" s="203"/>
      <c r="L141" s="204">
        <v>0</v>
      </c>
      <c r="M141" s="237">
        <v>0</v>
      </c>
      <c r="N141" s="125"/>
    </row>
    <row r="142" spans="1:14" ht="19.5" hidden="1" customHeight="1">
      <c r="A142" s="938" t="s">
        <v>265</v>
      </c>
      <c r="B142" s="939"/>
      <c r="C142" s="293" t="s">
        <v>266</v>
      </c>
      <c r="D142" s="294">
        <f>D143+D154+D161+D171+D176+D181</f>
        <v>30000</v>
      </c>
      <c r="E142" s="294">
        <f>E143+E154+E161+E171+E176+E181</f>
        <v>30000</v>
      </c>
      <c r="F142" s="294">
        <f>F143+F154+F161+F171+F176+F181</f>
        <v>30000</v>
      </c>
      <c r="G142" s="294">
        <f>G143+G154+G161+G171+G176+G181</f>
        <v>493103</v>
      </c>
      <c r="H142" s="294">
        <f>H143+H154+H161+H171+H176+H181</f>
        <v>493103</v>
      </c>
      <c r="I142" s="295" t="e">
        <f>#REF!</f>
        <v>#REF!</v>
      </c>
      <c r="J142" s="296" t="e">
        <f>#REF!</f>
        <v>#REF!</v>
      </c>
      <c r="K142" s="203"/>
      <c r="L142" s="297">
        <v>493103</v>
      </c>
      <c r="M142" s="298">
        <v>493103</v>
      </c>
      <c r="N142" s="125"/>
    </row>
    <row r="143" spans="1:14" ht="19.5" hidden="1" customHeight="1">
      <c r="A143" s="299"/>
      <c r="B143" s="300" t="s">
        <v>267</v>
      </c>
      <c r="C143" s="301" t="s">
        <v>268</v>
      </c>
      <c r="D143" s="302">
        <f>D152+D151+D150+D149+D148+D147+D146+D145+D144+D153</f>
        <v>30000</v>
      </c>
      <c r="E143" s="302">
        <f>E152+E151+E150+E149+E148+E147+E146+E145+E144+E153</f>
        <v>30000</v>
      </c>
      <c r="F143" s="302">
        <f>F152+F151+F150+F149+F148+F147+F146+F145+F144+F153</f>
        <v>30000</v>
      </c>
      <c r="G143" s="302">
        <f>G152+G151+G150+G149+G148+G147+G146+G145+G144+G153</f>
        <v>230000</v>
      </c>
      <c r="H143" s="302">
        <f>H152+H151+H150+H149+H148+H147+H146+H145+H144+H153</f>
        <v>230000</v>
      </c>
      <c r="I143" s="145"/>
      <c r="J143" s="173"/>
      <c r="K143" s="203"/>
      <c r="L143" s="297">
        <v>230000</v>
      </c>
      <c r="M143" s="303">
        <v>230000</v>
      </c>
      <c r="N143" s="125"/>
    </row>
    <row r="144" spans="1:14" ht="39" hidden="1" customHeight="1">
      <c r="A144" s="304"/>
      <c r="B144" s="305" t="s">
        <v>269</v>
      </c>
      <c r="C144" s="306">
        <v>31110</v>
      </c>
      <c r="D144" s="307">
        <f>'[1] 1.Zyra e Kryetarit '!E143+'[1]Zyra e Kuvendit'!E143+'[1]2.Administrata'!E144+'[1]Zyra per barazi Gjinore'!D143+'[1]3.Buxhet e Financa'!D144+'[1]Drejtoira e Sherbimeve publike'!D144+[1]zjarrefiksat!E143+'[1]Zyra komunale per komunitet dhe'!D143+'[1]Drjetoria per Bujqesi'!D143+'[1]Drejtoria e Inspektoratit'!D143+'[1]6.Kadaster gjeodezi'!D143+'[1]Drejtoria per Urbanizem'!D143+'[1]7.Drejtoria per kultur rini dhe'!D143+'[1]Përkrahja e Rinisë-'!D143+'[1]Sporti dhe Rekreacioni'!D143+[1]DKA!D143+[1]DKSH!D143+[1]Q.P.S!D143</f>
        <v>0</v>
      </c>
      <c r="E144" s="307">
        <f>'[1] 1.Zyra e Kryetarit '!F143:F290+'[1]Zyra e Kuvendit'!F143:F290+'[1]2.Administrata'!F144:F291+'[1]Zyra per barazi Gjinore'!E143:E290+'[1]3.Buxhet e Financa'!E144:E291+'[1]Drejtoira e Sherbimeve publike'!E144:E291+[1]zjarrefiksat!F143:F290+'[1]Zyra komunale per komunitet dhe'!E143:E290+'[1]Drjetoria per Bujqesi'!E143:E290+'[1]Drejtoria e Inspektoratit'!E143:E290+'[1]6.Kadaster gjeodezi'!E143:E290+'[1]Drejtoria per Urbanizem'!E143:E290+'[1]7.Drejtoria per kultur rini dhe'!E143:E290+'[1]Përkrahja e Rinisë-'!E143:E290+'[1]Sporti dhe Rekreacioni'!E143:E290+[1]DKA!E143:E291+[1]DKSH!E143:E290+[1]Q.P.S!E143:E290</f>
        <v>0</v>
      </c>
      <c r="F144" s="307">
        <f>'[1] 1.Zyra e Kryetarit '!G143:G290+'[1]Zyra e Kuvendit'!G143:G290+'[1]2.Administrata'!G144:G291+'[1]Zyra per barazi Gjinore'!F143:F290+'[1]3.Buxhet e Financa'!F144:F291+'[1]Drejtoira e Sherbimeve publike'!F144:F291+[1]zjarrefiksat!G143:G290+'[1]Zyra komunale per komunitet dhe'!F143:F290+'[1]Drjetoria per Bujqesi'!F143:F290+'[1]Drejtoria e Inspektoratit'!F143:F290+'[1]6.Kadaster gjeodezi'!F143:F290+'[1]Drejtoria per Urbanizem'!F143:F290+'[1]7.Drejtoria per kultur rini dhe'!F143:F290+'[1]Përkrahja e Rinisë-'!F143:F290+'[1]Sporti dhe Rekreacioni'!F143:F290+[1]DKA!F143:F291+[1]DKSH!F143:F290+[1]Q.P.S!F143:F290</f>
        <v>0</v>
      </c>
      <c r="G144" s="307">
        <f>'[1] 1.Zyra e Kryetarit '!H143+'[1]Zyra e Kuvendit'!H143+'[1]2.Administrata'!H144+'[1]Zyra per barazi Gjinore'!G143+'[1]3.Buxhet e Financa'!G144+'[1]Drejtoira e Sherbimeve publike'!G144+[1]zjarrefiksat!H143+'[1]Zyra komunale per komunitet dhe'!G143+'[1]Drjetoria per Bujqesi'!G143+'[1]Drejtoria e Inspektoratit'!G143+'[1]6.Kadaster gjeodezi'!G143+'[1]Drejtoria per Urbanizem'!G143+'[1]7.Drejtoria per kultur rini dhe'!G143+'[1]Përkrahja e Rinisë-'!G143+'[1]Sporti dhe Rekreacioni'!G143+[1]DKA!G143+[1]DKSH!G143+[1]Q.P.S!G143</f>
        <v>0</v>
      </c>
      <c r="H144" s="308">
        <f>D144+E144+F144+G144</f>
        <v>0</v>
      </c>
      <c r="I144" s="189"/>
      <c r="J144" s="190"/>
      <c r="K144" s="203">
        <v>915505</v>
      </c>
      <c r="L144" s="297">
        <v>0</v>
      </c>
      <c r="M144" s="303">
        <v>0</v>
      </c>
      <c r="N144" s="125"/>
    </row>
    <row r="145" spans="1:248" ht="19.5" hidden="1" customHeight="1">
      <c r="A145" s="214"/>
      <c r="B145" s="309" t="s">
        <v>270</v>
      </c>
      <c r="C145" s="310">
        <v>31120</v>
      </c>
      <c r="D145" s="311">
        <f>'[1] 1.Zyra e Kryetarit '!E144+'[1]Zyra e Kuvendit'!E144+'[1]2.Administrata'!E145+'[1]Zyra per barazi Gjinore'!D144+'[1]3.Buxhet e Financa'!D145+'[1]Drejtoira e Sherbimeve publike'!D145+[1]zjarrefiksat!E144+'[1]Zyra komunale per komunitet dhe'!D144+'[1]Drjetoria per Bujqesi'!D144+'[1]Drejtoria e Inspektoratit'!D144+'[1]6.Kadaster gjeodezi'!D144+'[1]Drejtoria per Urbanizem'!D144+'[1]7.Drejtoria per kultur rini dhe'!D144+'[1]Përkrahja e Rinisë-'!D144+'[1]Sporti dhe Rekreacioni'!D144+[1]DKA!D144+[1]DKSH!D144+[1]Q.P.S!D144</f>
        <v>0</v>
      </c>
      <c r="E145" s="311">
        <f>'[1] 1.Zyra e Kryetarit '!F144:F291+'[1]Zyra e Kuvendit'!F144:F291+'[1]2.Administrata'!F145:F292+'[1]Zyra per barazi Gjinore'!E144:E291+'[1]3.Buxhet e Financa'!E145:E292+'[1]Drejtoira e Sherbimeve publike'!E145:E292+[1]zjarrefiksat!F144:F291+'[1]Zyra komunale per komunitet dhe'!E144:E291+'[1]Drjetoria per Bujqesi'!E144:E291+'[1]Drejtoria e Inspektoratit'!E144:E291+'[1]6.Kadaster gjeodezi'!E144:E291+'[1]Drejtoria per Urbanizem'!E144:E291+'[1]7.Drejtoria per kultur rini dhe'!E144:E291+'[1]Përkrahja e Rinisë-'!E144:E291+'[1]Sporti dhe Rekreacioni'!E144:E291+[1]DKA!E144:E292+[1]DKSH!E144:E291+[1]Q.P.S!E144:E291</f>
        <v>0</v>
      </c>
      <c r="F145" s="311">
        <f>'[1] 1.Zyra e Kryetarit '!G144:G291+'[1]Zyra e Kuvendit'!G144:G291+'[1]2.Administrata'!G145:G292+'[1]Zyra per barazi Gjinore'!F144:F291+'[1]3.Buxhet e Financa'!F145:F292+'[1]Drejtoira e Sherbimeve publike'!F145:F292+[1]zjarrefiksat!G144:G291+'[1]Zyra komunale per komunitet dhe'!F144:F291+'[1]Drjetoria per Bujqesi'!F144:F291+'[1]Drejtoria e Inspektoratit'!F144:F291+'[1]6.Kadaster gjeodezi'!F144:F291+'[1]Drejtoria per Urbanizem'!F144:F291+'[1]7.Drejtoria per kultur rini dhe'!F144:F291+'[1]Përkrahja e Rinisë-'!F144:F291+'[1]Sporti dhe Rekreacioni'!F144:F291+[1]DKA!F144:F292+[1]DKSH!F144:F291+[1]Q.P.S!F144:F291</f>
        <v>0</v>
      </c>
      <c r="G145" s="311">
        <f>'[1] 1.Zyra e Kryetarit '!H144+'[1]Zyra e Kuvendit'!H144+'[1]2.Administrata'!H145+'[1]Zyra per barazi Gjinore'!G144+'[1]3.Buxhet e Financa'!G145+'[1]Drejtoira e Sherbimeve publike'!G145+[1]zjarrefiksat!H144+'[1]Zyra komunale per komunitet dhe'!G144+'[1]Drjetoria per Bujqesi'!G144+'[1]Drejtoria e Inspektoratit'!G144+'[1]6.Kadaster gjeodezi'!G144+'[1]Drejtoria per Urbanizem'!G144+'[1]7.Drejtoria per kultur rini dhe'!G144+'[1]Përkrahja e Rinisë-'!G144+'[1]Sporti dhe Rekreacioni'!G144+[1]DKA!G144+[1]DKSH!G144+[1]Q.P.S!G144</f>
        <v>200000</v>
      </c>
      <c r="H145" s="312">
        <f t="shared" ref="H145:H152" si="17">D145+E145+F145+G145</f>
        <v>200000</v>
      </c>
      <c r="I145" s="189"/>
      <c r="J145" s="190"/>
      <c r="K145" s="203">
        <v>2876046</v>
      </c>
      <c r="L145" s="297">
        <v>200000</v>
      </c>
      <c r="M145" s="303">
        <v>200000</v>
      </c>
      <c r="N145" s="125"/>
    </row>
    <row r="146" spans="1:248" ht="19.5" hidden="1" customHeight="1">
      <c r="A146" s="214"/>
      <c r="B146" s="313" t="s">
        <v>271</v>
      </c>
      <c r="C146" s="314" t="s">
        <v>272</v>
      </c>
      <c r="D146" s="307">
        <f>'[1] 1.Zyra e Kryetarit '!E145+'[1]Zyra e Kuvendit'!E145+'[1]2.Administrata'!E146+'[1]Zyra per barazi Gjinore'!D145+'[1]3.Buxhet e Financa'!D146+'[1]Drejtoira e Sherbimeve publike'!D146+[1]zjarrefiksat!E145+'[1]Zyra komunale per komunitet dhe'!D145+'[1]Drjetoria per Bujqesi'!D145+'[1]Drejtoria e Inspektoratit'!D145+'[1]6.Kadaster gjeodezi'!D145+'[1]Drejtoria per Urbanizem'!D145+'[1]7.Drejtoria per kultur rini dhe'!D145+'[1]Përkrahja e Rinisë-'!D145+'[1]Sporti dhe Rekreacioni'!D145+[1]DKA!D145+[1]DKSH!D145+[1]Q.P.S!D145</f>
        <v>0</v>
      </c>
      <c r="E146" s="307">
        <f>'[1] 1.Zyra e Kryetarit '!F145:F292+'[1]Zyra e Kuvendit'!F145:F292+'[1]2.Administrata'!F146:F293+'[1]Zyra per barazi Gjinore'!E145:E292+'[1]3.Buxhet e Financa'!E146:E293+'[1]Drejtoira e Sherbimeve publike'!E146:E293+[1]zjarrefiksat!F145:F292+'[1]Zyra komunale per komunitet dhe'!E145:E292+'[1]Drjetoria per Bujqesi'!E145:E292+'[1]Drejtoria e Inspektoratit'!E145:E292+'[1]6.Kadaster gjeodezi'!E145:E292+'[1]Drejtoria per Urbanizem'!E145:E292+'[1]7.Drejtoria per kultur rini dhe'!E145:E292+'[1]Përkrahja e Rinisë-'!E145:E292+'[1]Sporti dhe Rekreacioni'!E145:E292+[1]DKA!E145:E293+[1]DKSH!E145:E292+[1]Q.P.S!E145:E292</f>
        <v>0</v>
      </c>
      <c r="F146" s="307">
        <f>'[1] 1.Zyra e Kryetarit '!G145:G292+'[1]Zyra e Kuvendit'!G145:G292+'[1]2.Administrata'!G146:G293+'[1]Zyra per barazi Gjinore'!F145:F292+'[1]3.Buxhet e Financa'!F146:F293+'[1]Drejtoira e Sherbimeve publike'!F146:F293+[1]zjarrefiksat!G145:G292+'[1]Zyra komunale per komunitet dhe'!F145:F292+'[1]Drjetoria per Bujqesi'!F145:F292+'[1]Drejtoria e Inspektoratit'!F145:F292+'[1]6.Kadaster gjeodezi'!F145:F292+'[1]Drejtoria per Urbanizem'!F145:F292+'[1]7.Drejtoria per kultur rini dhe'!F145:F292+'[1]Përkrahja e Rinisë-'!F145:F292+'[1]Sporti dhe Rekreacioni'!F145:F292+[1]DKA!F145:F293+[1]DKSH!F145:F292+[1]Q.P.S!F145:F292</f>
        <v>0</v>
      </c>
      <c r="G146" s="307">
        <f>'[1] 1.Zyra e Kryetarit '!H145+'[1]Zyra e Kuvendit'!H145+'[1]2.Administrata'!H146+'[1]Zyra per barazi Gjinore'!G145+'[1]3.Buxhet e Financa'!G146+'[1]Drejtoira e Sherbimeve publike'!G146+[1]zjarrefiksat!H145+'[1]Zyra komunale per komunitet dhe'!G145+'[1]Drjetoria per Bujqesi'!G145+'[1]Drejtoria e Inspektoratit'!G145+'[1]6.Kadaster gjeodezi'!G145+'[1]Drejtoria per Urbanizem'!G145+'[1]7.Drejtoria per kultur rini dhe'!G145+'[1]Përkrahja e Rinisë-'!G145+'[1]Sporti dhe Rekreacioni'!G145+[1]DKA!G145+[1]DKSH!G145+[1]Q.P.S!G145</f>
        <v>0</v>
      </c>
      <c r="H146" s="308">
        <f t="shared" si="17"/>
        <v>0</v>
      </c>
      <c r="I146" s="189"/>
      <c r="J146" s="190"/>
      <c r="K146" s="203">
        <v>504008</v>
      </c>
      <c r="L146" s="297">
        <v>0</v>
      </c>
      <c r="M146" s="303">
        <v>0</v>
      </c>
      <c r="N146" s="125"/>
    </row>
    <row r="147" spans="1:248" ht="19.5" hidden="1" customHeight="1">
      <c r="A147" s="214"/>
      <c r="B147" s="315" t="s">
        <v>273</v>
      </c>
      <c r="C147" s="316" t="s">
        <v>274</v>
      </c>
      <c r="D147" s="311">
        <f>'[1] 1.Zyra e Kryetarit '!E146+'[1]Zyra e Kuvendit'!E146+'[1]2.Administrata'!E147+'[1]Zyra per barazi Gjinore'!D146+'[1]3.Buxhet e Financa'!D147+'[1]Drejtoira e Sherbimeve publike'!D147+[1]zjarrefiksat!E146+'[1]Zyra komunale per komunitet dhe'!D146+'[1]Drjetoria per Bujqesi'!D146+'[1]Drejtoria e Inspektoratit'!D146+'[1]6.Kadaster gjeodezi'!D146+'[1]Drejtoria per Urbanizem'!D146+'[1]7.Drejtoria per kultur rini dhe'!D146+'[1]Përkrahja e Rinisë-'!D146+'[1]Sporti dhe Rekreacioni'!D146+[1]DKA!D146+[1]DKSH!D146+[1]Q.P.S!D146</f>
        <v>0</v>
      </c>
      <c r="E147" s="311">
        <f>'[1] 1.Zyra e Kryetarit '!F146:F293+'[1]Zyra e Kuvendit'!F146:F293+'[1]2.Administrata'!F147:F294+'[1]Zyra per barazi Gjinore'!E146:E293+'[1]3.Buxhet e Financa'!E147:E294+'[1]Drejtoira e Sherbimeve publike'!E147:E294+[1]zjarrefiksat!F146:F293+'[1]Zyra komunale per komunitet dhe'!E146:E293+'[1]Drjetoria per Bujqesi'!E146:E293+'[1]Drejtoria e Inspektoratit'!E146:E293+'[1]6.Kadaster gjeodezi'!E146:E293+'[1]Drejtoria per Urbanizem'!E146:E293+'[1]7.Drejtoria per kultur rini dhe'!E146:E293+'[1]Përkrahja e Rinisë-'!E146:E293+'[1]Sporti dhe Rekreacioni'!E146:E293+[1]DKA!E146:E294+[1]DKSH!E146:E293+[1]Q.P.S!E146:E293</f>
        <v>0</v>
      </c>
      <c r="F147" s="311">
        <f>'[1] 1.Zyra e Kryetarit '!G146:G293+'[1]Zyra e Kuvendit'!G146:G293+'[1]2.Administrata'!G147:G294+'[1]Zyra per barazi Gjinore'!F146:F293+'[1]3.Buxhet e Financa'!F147:F294+'[1]Drejtoira e Sherbimeve publike'!F147:F294+[1]zjarrefiksat!G146:G293+'[1]Zyra komunale per komunitet dhe'!F146:F293+'[1]Drjetoria per Bujqesi'!F146:F293+'[1]Drejtoria e Inspektoratit'!F146:F293+'[1]6.Kadaster gjeodezi'!F146:F293+'[1]Drejtoria per Urbanizem'!F146:F293+'[1]7.Drejtoria per kultur rini dhe'!F146:F293+'[1]Përkrahja e Rinisë-'!F146:F293+'[1]Sporti dhe Rekreacioni'!F146:F293+[1]DKA!F146:F294+[1]DKSH!F146:F293+[1]Q.P.S!F146:F293</f>
        <v>0</v>
      </c>
      <c r="G147" s="311">
        <f>'[1] 1.Zyra e Kryetarit '!H146+'[1]Zyra e Kuvendit'!H146+'[1]2.Administrata'!H147+'[1]Zyra per barazi Gjinore'!G146+'[1]3.Buxhet e Financa'!G147+'[1]Drejtoira e Sherbimeve publike'!G147+[1]zjarrefiksat!H146+'[1]Zyra komunale per komunitet dhe'!G146+'[1]Drjetoria per Bujqesi'!G146+'[1]Drejtoria e Inspektoratit'!G146+'[1]6.Kadaster gjeodezi'!G146+'[1]Drejtoria per Urbanizem'!G146+'[1]7.Drejtoria per kultur rini dhe'!G146+'[1]Përkrahja e Rinisë-'!G146+'[1]Sporti dhe Rekreacioni'!G146+[1]DKA!G146+[1]DKSH!G146+[1]Q.P.S!G146</f>
        <v>0</v>
      </c>
      <c r="H147" s="312">
        <f t="shared" si="17"/>
        <v>0</v>
      </c>
      <c r="I147" s="189"/>
      <c r="J147" s="190"/>
      <c r="K147" s="212" t="e">
        <f>4335559-#REF!</f>
        <v>#REF!</v>
      </c>
      <c r="L147" s="297">
        <v>0</v>
      </c>
      <c r="M147" s="303">
        <v>0</v>
      </c>
      <c r="N147" s="125"/>
    </row>
    <row r="148" spans="1:248" ht="19.5" hidden="1" customHeight="1">
      <c r="A148" s="214"/>
      <c r="B148" s="313" t="s">
        <v>275</v>
      </c>
      <c r="C148" s="314" t="s">
        <v>276</v>
      </c>
      <c r="D148" s="307">
        <f>'[1] 1.Zyra e Kryetarit '!E147+'[1]Zyra e Kuvendit'!E147+'[1]2.Administrata'!E148+'[1]Zyra per barazi Gjinore'!D147+'[1]3.Buxhet e Financa'!D148+'[1]Drejtoira e Sherbimeve publike'!D148+[1]zjarrefiksat!E147+'[1]Zyra komunale per komunitet dhe'!D147+'[1]Drjetoria per Bujqesi'!D147+'[1]Drejtoria e Inspektoratit'!D147+'[1]6.Kadaster gjeodezi'!D147+'[1]Drejtoria per Urbanizem'!D147+'[1]7.Drejtoria per kultur rini dhe'!D147+'[1]Përkrahja e Rinisë-'!D147+'[1]Sporti dhe Rekreacioni'!D147+[1]DKA!D147+[1]DKSH!D147+[1]Q.P.S!D147</f>
        <v>0</v>
      </c>
      <c r="E148" s="307">
        <f>'[1] 1.Zyra e Kryetarit '!F147:F294+'[1]Zyra e Kuvendit'!F147:F294+'[1]2.Administrata'!F148:F295+'[1]Zyra per barazi Gjinore'!E147:E294+'[1]3.Buxhet e Financa'!E148:E295+'[1]Drejtoira e Sherbimeve publike'!E148:E295+[1]zjarrefiksat!F147:F294+'[1]Zyra komunale per komunitet dhe'!E147:E294+'[1]Drjetoria per Bujqesi'!E147:E294+'[1]Drejtoria e Inspektoratit'!E147:E294+'[1]6.Kadaster gjeodezi'!E147:E294+'[1]Drejtoria per Urbanizem'!E147:E294+'[1]7.Drejtoria per kultur rini dhe'!E147:E294+'[1]Përkrahja e Rinisë-'!E147:E294+'[1]Sporti dhe Rekreacioni'!E147:E294+[1]DKA!E147:E295+[1]DKSH!E147:E294+[1]Q.P.S!E147:E294</f>
        <v>0</v>
      </c>
      <c r="F148" s="307">
        <f>'[1] 1.Zyra e Kryetarit '!G147:G294+'[1]Zyra e Kuvendit'!G147:G294+'[1]2.Administrata'!G148:G295+'[1]Zyra per barazi Gjinore'!F147:F294+'[1]3.Buxhet e Financa'!F148:F295+'[1]Drejtoira e Sherbimeve publike'!F148:F295+[1]zjarrefiksat!G147:G294+'[1]Zyra komunale per komunitet dhe'!F147:F294+'[1]Drjetoria per Bujqesi'!F147:F294+'[1]Drejtoria e Inspektoratit'!F147:F294+'[1]6.Kadaster gjeodezi'!F147:F294+'[1]Drejtoria per Urbanizem'!F147:F294+'[1]7.Drejtoria per kultur rini dhe'!F147:F294+'[1]Përkrahja e Rinisë-'!F147:F294+'[1]Sporti dhe Rekreacioni'!F147:F294+[1]DKA!F147:F295+[1]DKSH!F147:F294+[1]Q.P.S!F147:F294</f>
        <v>0</v>
      </c>
      <c r="G148" s="307">
        <f>'[1] 1.Zyra e Kryetarit '!H147+'[1]Zyra e Kuvendit'!H147+'[1]2.Administrata'!H148+'[1]Zyra per barazi Gjinore'!G147+'[1]3.Buxhet e Financa'!G148+'[1]Drejtoira e Sherbimeve publike'!G148+[1]zjarrefiksat!H147+'[1]Zyra komunale per komunitet dhe'!G147+'[1]Drjetoria per Bujqesi'!G147+'[1]Drejtoria e Inspektoratit'!G147+'[1]6.Kadaster gjeodezi'!G147+'[1]Drejtoria per Urbanizem'!G147+'[1]7.Drejtoria per kultur rini dhe'!G147+'[1]Përkrahja e Rinisë-'!G147+'[1]Sporti dhe Rekreacioni'!G147+[1]DKA!G147+[1]DKSH!G147+[1]Q.P.S!G147</f>
        <v>0</v>
      </c>
      <c r="H148" s="308">
        <f t="shared" si="17"/>
        <v>0</v>
      </c>
      <c r="I148" s="189"/>
      <c r="J148" s="190"/>
      <c r="K148" s="203"/>
      <c r="L148" s="297">
        <v>0</v>
      </c>
      <c r="M148" s="303">
        <v>0</v>
      </c>
      <c r="N148" s="125"/>
    </row>
    <row r="149" spans="1:248" ht="19.5" hidden="1" customHeight="1">
      <c r="A149" s="214"/>
      <c r="B149" s="315" t="s">
        <v>277</v>
      </c>
      <c r="C149" s="316" t="s">
        <v>278</v>
      </c>
      <c r="D149" s="311">
        <f>'[1] 1.Zyra e Kryetarit '!E148+'[1]Zyra e Kuvendit'!E148+'[1]2.Administrata'!E149+'[1]Zyra per barazi Gjinore'!D148+'[1]3.Buxhet e Financa'!D149+'[1]Drejtoira e Sherbimeve publike'!D149+[1]zjarrefiksat!E148+'[1]Zyra komunale per komunitet dhe'!D148+'[1]Drjetoria per Bujqesi'!D148+'[1]Drejtoria e Inspektoratit'!D148+'[1]6.Kadaster gjeodezi'!D148+'[1]Drejtoria per Urbanizem'!D148+'[1]7.Drejtoria per kultur rini dhe'!D148+'[1]Përkrahja e Rinisë-'!D148+'[1]Sporti dhe Rekreacioni'!D148+[1]DKA!D148+[1]DKSH!D148+[1]Q.P.S!D148</f>
        <v>0</v>
      </c>
      <c r="E149" s="311">
        <f>'[1] 1.Zyra e Kryetarit '!F148:F295+'[1]Zyra e Kuvendit'!F148:F295+'[1]2.Administrata'!F149:F296+'[1]Zyra per barazi Gjinore'!E148:E295+'[1]3.Buxhet e Financa'!E149:E296+'[1]Drejtoira e Sherbimeve publike'!E149:E296+[1]zjarrefiksat!F148:F295+'[1]Zyra komunale per komunitet dhe'!E148:E295+'[1]Drjetoria per Bujqesi'!E148:E295+'[1]Drejtoria e Inspektoratit'!E148:E295+'[1]6.Kadaster gjeodezi'!E148:E295+'[1]Drejtoria per Urbanizem'!E148:E295+'[1]7.Drejtoria per kultur rini dhe'!E148:E295+'[1]Përkrahja e Rinisë-'!E148:E295+'[1]Sporti dhe Rekreacioni'!E148:E295+[1]DKA!E148:E296+[1]DKSH!E148:E295+[1]Q.P.S!E148:E295</f>
        <v>0</v>
      </c>
      <c r="F149" s="311">
        <f>'[1] 1.Zyra e Kryetarit '!G148:G295+'[1]Zyra e Kuvendit'!G148:G295+'[1]2.Administrata'!G149:G296+'[1]Zyra per barazi Gjinore'!F148:F295+'[1]3.Buxhet e Financa'!F149:F296+'[1]Drejtoira e Sherbimeve publike'!F149:F296+[1]zjarrefiksat!G148:G295+'[1]Zyra komunale per komunitet dhe'!F148:F295+'[1]Drjetoria per Bujqesi'!F148:F295+'[1]Drejtoria e Inspektoratit'!F148:F295+'[1]6.Kadaster gjeodezi'!F148:F295+'[1]Drejtoria per Urbanizem'!F148:F295+'[1]7.Drejtoria per kultur rini dhe'!F148:F295+'[1]Përkrahja e Rinisë-'!F148:F295+'[1]Sporti dhe Rekreacioni'!F148:F295+[1]DKA!F148:F296+[1]DKSH!F148:F295+[1]Q.P.S!F148:F295</f>
        <v>0</v>
      </c>
      <c r="G149" s="311">
        <f>'[1] 1.Zyra e Kryetarit '!H148+'[1]Zyra e Kuvendit'!H148+'[1]2.Administrata'!H149+'[1]Zyra per barazi Gjinore'!G148+'[1]3.Buxhet e Financa'!G149+'[1]Drejtoira e Sherbimeve publike'!G149+[1]zjarrefiksat!H148+'[1]Zyra komunale per komunitet dhe'!G148+'[1]Drjetoria per Bujqesi'!G148+'[1]Drejtoria e Inspektoratit'!G148+'[1]6.Kadaster gjeodezi'!G148+'[1]Drejtoria per Urbanizem'!G148+'[1]7.Drejtoria per kultur rini dhe'!G148+'[1]Përkrahja e Rinisë-'!G148+'[1]Sporti dhe Rekreacioni'!G148+[1]DKA!G148+[1]DKSH!G148+[1]Q.P.S!G148</f>
        <v>0</v>
      </c>
      <c r="H149" s="312">
        <f t="shared" si="17"/>
        <v>0</v>
      </c>
      <c r="I149" s="189"/>
      <c r="J149" s="190"/>
      <c r="K149" s="203"/>
      <c r="L149" s="297">
        <v>0</v>
      </c>
      <c r="M149" s="303">
        <v>0</v>
      </c>
      <c r="N149" s="125"/>
    </row>
    <row r="150" spans="1:248" ht="19.5" hidden="1" customHeight="1">
      <c r="A150" s="214"/>
      <c r="B150" s="315" t="s">
        <v>279</v>
      </c>
      <c r="C150" s="316" t="s">
        <v>280</v>
      </c>
      <c r="D150" s="311">
        <f>'[1] 1.Zyra e Kryetarit '!E149+'[1]Zyra e Kuvendit'!E149+'[1]2.Administrata'!E150+'[1]Zyra per barazi Gjinore'!D149+'[1]3.Buxhet e Financa'!D150+'[1]Drejtoira e Sherbimeve publike'!D150+[1]zjarrefiksat!E149+'[1]Zyra komunale per komunitet dhe'!D149+'[1]Drjetoria per Bujqesi'!D149+'[1]Drejtoria e Inspektoratit'!D149+'[1]6.Kadaster gjeodezi'!D149+'[1]Drejtoria per Urbanizem'!D149+'[1]7.Drejtoria per kultur rini dhe'!D149+'[1]Përkrahja e Rinisë-'!D149+'[1]Sporti dhe Rekreacioni'!D149+[1]DKA!D149+[1]DKSH!D149+[1]Q.P.S!D149</f>
        <v>0</v>
      </c>
      <c r="E150" s="311">
        <f>'[1] 1.Zyra e Kryetarit '!F149:F296+'[1]Zyra e Kuvendit'!F149:F296+'[1]2.Administrata'!F150:F297+'[1]Zyra per barazi Gjinore'!E149:E296+'[1]3.Buxhet e Financa'!E150:E297+'[1]Drejtoira e Sherbimeve publike'!E150:E297+[1]zjarrefiksat!F149:F296+'[1]Zyra komunale per komunitet dhe'!E149:E296+'[1]Drjetoria per Bujqesi'!E149:E296+'[1]Drejtoria e Inspektoratit'!E149:E296+'[1]6.Kadaster gjeodezi'!E149:E296+'[1]Drejtoria per Urbanizem'!E149:E296+'[1]7.Drejtoria per kultur rini dhe'!E149:E296+'[1]Përkrahja e Rinisë-'!E149:E296+'[1]Sporti dhe Rekreacioni'!E149:E296+[1]DKA!E149:E297+[1]DKSH!E149:E296+[1]Q.P.S!E149:E296</f>
        <v>0</v>
      </c>
      <c r="F150" s="311">
        <f>'[1] 1.Zyra e Kryetarit '!G149:G296+'[1]Zyra e Kuvendit'!G149:G296+'[1]2.Administrata'!G150:G297+'[1]Zyra per barazi Gjinore'!F149:F296+'[1]3.Buxhet e Financa'!F150:F297+'[1]Drejtoira e Sherbimeve publike'!F150:F297+[1]zjarrefiksat!G149:G296+'[1]Zyra komunale per komunitet dhe'!F149:F296+'[1]Drjetoria per Bujqesi'!F149:F296+'[1]Drejtoria e Inspektoratit'!F149:F296+'[1]6.Kadaster gjeodezi'!F149:F296+'[1]Drejtoria per Urbanizem'!F149:F296+'[1]7.Drejtoria per kultur rini dhe'!F149:F296+'[1]Përkrahja e Rinisë-'!F149:F296+'[1]Sporti dhe Rekreacioni'!F149:F296+[1]DKA!F149:F297+[1]DKSH!F149:F296+[1]Q.P.S!F149:F296</f>
        <v>0</v>
      </c>
      <c r="G150" s="311">
        <f>'[1] 1.Zyra e Kryetarit '!H149+'[1]Zyra e Kuvendit'!H149+'[1]2.Administrata'!H150+'[1]Zyra per barazi Gjinore'!G149+'[1]3.Buxhet e Financa'!G150+'[1]Drejtoira e Sherbimeve publike'!G150+[1]zjarrefiksat!H149+'[1]Zyra komunale per komunitet dhe'!G149+'[1]Drjetoria per Bujqesi'!G149+'[1]Drejtoria e Inspektoratit'!G149+'[1]6.Kadaster gjeodezi'!G149+'[1]Drejtoria per Urbanizem'!G149+'[1]7.Drejtoria per kultur rini dhe'!G149+'[1]Përkrahja e Rinisë-'!G149+'[1]Sporti dhe Rekreacioni'!G149+[1]DKA!G149+[1]DKSH!G149+[1]Q.P.S!G149</f>
        <v>0</v>
      </c>
      <c r="H150" s="312">
        <f t="shared" si="17"/>
        <v>0</v>
      </c>
      <c r="I150" s="189"/>
      <c r="J150" s="190"/>
      <c r="K150" s="203"/>
      <c r="L150" s="297">
        <v>0</v>
      </c>
      <c r="M150" s="303">
        <v>0</v>
      </c>
      <c r="N150" s="125"/>
    </row>
    <row r="151" spans="1:248" ht="19.5" hidden="1" customHeight="1">
      <c r="A151" s="214"/>
      <c r="B151" s="315" t="s">
        <v>281</v>
      </c>
      <c r="C151" s="316" t="s">
        <v>282</v>
      </c>
      <c r="D151" s="311">
        <f>'[1] 1.Zyra e Kryetarit '!E150+'[1]Zyra e Kuvendit'!E150+'[1]2.Administrata'!E151+'[1]Zyra per barazi Gjinore'!D150+'[1]3.Buxhet e Financa'!D151+'[1]Drejtoira e Sherbimeve publike'!D151+[1]zjarrefiksat!E150+'[1]Zyra komunale per komunitet dhe'!D150+'[1]Drjetoria per Bujqesi'!D150+'[1]Drejtoria e Inspektoratit'!D150+'[1]6.Kadaster gjeodezi'!D150+'[1]Drejtoria per Urbanizem'!D150+'[1]7.Drejtoria per kultur rini dhe'!D150+'[1]Përkrahja e Rinisë-'!D150+'[1]Sporti dhe Rekreacioni'!D150+[1]DKA!D150+[1]DKSH!D150+[1]Q.P.S!D150</f>
        <v>0</v>
      </c>
      <c r="E151" s="311">
        <f>'[1] 1.Zyra e Kryetarit '!F150:F297+'[1]Zyra e Kuvendit'!F150:F297+'[1]2.Administrata'!F151:F298+'[1]Zyra per barazi Gjinore'!E150:E297+'[1]3.Buxhet e Financa'!E151:E298+'[1]Drejtoira e Sherbimeve publike'!E151:E298+[1]zjarrefiksat!F150:F297+'[1]Zyra komunale per komunitet dhe'!E150:E297+'[1]Drjetoria per Bujqesi'!E150:E297+'[1]Drejtoria e Inspektoratit'!E150:E297+'[1]6.Kadaster gjeodezi'!E150:E297+'[1]Drejtoria per Urbanizem'!E150:E297+'[1]7.Drejtoria per kultur rini dhe'!E150:E297+'[1]Përkrahja e Rinisë-'!E150:E297+'[1]Sporti dhe Rekreacioni'!E150:E297+[1]DKA!E150:E298+[1]DKSH!E150:E297+[1]Q.P.S!E150:E297</f>
        <v>0</v>
      </c>
      <c r="F151" s="311">
        <f>'[1] 1.Zyra e Kryetarit '!G150:G297+'[1]Zyra e Kuvendit'!G150:G297+'[1]2.Administrata'!G151:G298+'[1]Zyra per barazi Gjinore'!F150:F297+'[1]3.Buxhet e Financa'!F151:F298+'[1]Drejtoira e Sherbimeve publike'!F151:F298+[1]zjarrefiksat!G150:G297+'[1]Zyra komunale per komunitet dhe'!F150:F297+'[1]Drjetoria per Bujqesi'!F150:F297+'[1]Drejtoria e Inspektoratit'!F150:F297+'[1]6.Kadaster gjeodezi'!F150:F297+'[1]Drejtoria per Urbanizem'!F150:F297+'[1]7.Drejtoria per kultur rini dhe'!F150:F297+'[1]Përkrahja e Rinisë-'!F150:F297+'[1]Sporti dhe Rekreacioni'!F150:F297+[1]DKA!F150:F298+[1]DKSH!F150:F297+[1]Q.P.S!F150:F297</f>
        <v>0</v>
      </c>
      <c r="G151" s="311">
        <f>'[1] 1.Zyra e Kryetarit '!H150+'[1]Zyra e Kuvendit'!H150+'[1]2.Administrata'!H151+'[1]Zyra per barazi Gjinore'!G150+'[1]3.Buxhet e Financa'!G151+'[1]Drejtoira e Sherbimeve publike'!G151+[1]zjarrefiksat!H150+'[1]Zyra komunale per komunitet dhe'!G150+'[1]Drjetoria per Bujqesi'!G150+'[1]Drejtoria e Inspektoratit'!G150+'[1]6.Kadaster gjeodezi'!G150+'[1]Drejtoria per Urbanizem'!G150+'[1]7.Drejtoria per kultur rini dhe'!G150+'[1]Përkrahja e Rinisë-'!G150+'[1]Sporti dhe Rekreacioni'!G150+[1]DKA!G150+[1]DKSH!G150+[1]Q.P.S!G150</f>
        <v>0</v>
      </c>
      <c r="H151" s="312">
        <f t="shared" si="17"/>
        <v>0</v>
      </c>
      <c r="I151" s="189"/>
      <c r="J151" s="190"/>
      <c r="K151" s="203"/>
      <c r="L151" s="297">
        <v>0</v>
      </c>
      <c r="M151" s="303">
        <v>0</v>
      </c>
      <c r="N151" s="125"/>
    </row>
    <row r="152" spans="1:248" ht="34.5" hidden="1" customHeight="1">
      <c r="A152" s="214"/>
      <c r="B152" s="313" t="s">
        <v>283</v>
      </c>
      <c r="C152" s="314" t="s">
        <v>284</v>
      </c>
      <c r="D152" s="307">
        <f>'[1] 1.Zyra e Kryetarit '!E151+'[1]Zyra e Kuvendit'!E151+'[1]2.Administrata'!E152+'[1]Zyra per barazi Gjinore'!D151+'[1]3.Buxhet e Financa'!D152+'[1]Drejtoira e Sherbimeve publike'!D152+[1]zjarrefiksat!E151+'[1]Zyra komunale per komunitet dhe'!D151+'[1]Drjetoria per Bujqesi'!D151+'[1]Drejtoria e Inspektoratit'!D151+'[1]6.Kadaster gjeodezi'!D151+'[1]Drejtoria per Urbanizem'!D151+'[1]7.Drejtoria per kultur rini dhe'!D151+'[1]Përkrahja e Rinisë-'!D151+'[1]Sporti dhe Rekreacioni'!D151+[1]DKA!D151+[1]DKSH!D151+[1]Q.P.S!D151</f>
        <v>0</v>
      </c>
      <c r="E152" s="307">
        <f>'[1] 1.Zyra e Kryetarit '!F151:F298+'[1]Zyra e Kuvendit'!F151:F298+'[1]2.Administrata'!F152:F299+'[1]Zyra per barazi Gjinore'!E151:E298+'[1]3.Buxhet e Financa'!E152:E299+'[1]Drejtoira e Sherbimeve publike'!E152:E299+[1]zjarrefiksat!F151:F298+'[1]Zyra komunale per komunitet dhe'!E151:E298+'[1]Drjetoria per Bujqesi'!E151:E298+'[1]Drejtoria e Inspektoratit'!E151:E298+'[1]6.Kadaster gjeodezi'!E151:E298+'[1]Drejtoria per Urbanizem'!E151:E298+'[1]7.Drejtoria per kultur rini dhe'!E151:E298+'[1]Përkrahja e Rinisë-'!E151:E298+'[1]Sporti dhe Rekreacioni'!E151:E298+[1]DKA!E151:E299+[1]DKSH!E151:E298+[1]Q.P.S!E151:E298</f>
        <v>0</v>
      </c>
      <c r="F152" s="307">
        <f>'[1] 1.Zyra e Kryetarit '!G151:G298+'[1]Zyra e Kuvendit'!G151:G298+'[1]2.Administrata'!G152:G299+'[1]Zyra per barazi Gjinore'!F151:F298+'[1]3.Buxhet e Financa'!F152:F299+'[1]Drejtoira e Sherbimeve publike'!F152:F299+[1]zjarrefiksat!G151:G298+'[1]Zyra komunale per komunitet dhe'!F151:F298+'[1]Drjetoria per Bujqesi'!F151:F298+'[1]Drejtoria e Inspektoratit'!F151:F298+'[1]6.Kadaster gjeodezi'!F151:F298+'[1]Drejtoria per Urbanizem'!F151:F298+'[1]7.Drejtoria per kultur rini dhe'!F151:F298+'[1]Përkrahja e Rinisë-'!F151:F298+'[1]Sporti dhe Rekreacioni'!F151:F298+[1]DKA!F151:F299+[1]DKSH!F151:F298+[1]Q.P.S!F151:F298</f>
        <v>0</v>
      </c>
      <c r="G152" s="307">
        <f>'[1] 1.Zyra e Kryetarit '!H151+'[1]Zyra e Kuvendit'!H151+'[1]2.Administrata'!H152+'[1]Zyra per barazi Gjinore'!G151+'[1]3.Buxhet e Financa'!G152+'[1]Drejtoira e Sherbimeve publike'!G152+[1]zjarrefiksat!H151+'[1]Zyra komunale per komunitet dhe'!G151+'[1]Drjetoria per Bujqesi'!G151+'[1]Drejtoria e Inspektoratit'!G151+'[1]6.Kadaster gjeodezi'!G151+'[1]Drejtoria per Urbanizem'!G151+'[1]7.Drejtoria per kultur rini dhe'!G151+'[1]Përkrahja e Rinisë-'!G151+'[1]Sporti dhe Rekreacioni'!G151+[1]DKA!G151+[1]DKSH!G151+[1]Q.P.S!G151</f>
        <v>0</v>
      </c>
      <c r="H152" s="308">
        <f t="shared" si="17"/>
        <v>0</v>
      </c>
      <c r="I152" s="189"/>
      <c r="J152" s="190"/>
      <c r="K152" s="203"/>
      <c r="L152" s="297">
        <v>0</v>
      </c>
      <c r="M152" s="303">
        <v>0</v>
      </c>
      <c r="N152" s="125"/>
    </row>
    <row r="153" spans="1:248" ht="34.5" hidden="1" customHeight="1">
      <c r="A153" s="214"/>
      <c r="B153" s="317" t="s">
        <v>285</v>
      </c>
      <c r="C153" s="314" t="s">
        <v>286</v>
      </c>
      <c r="D153" s="307">
        <v>30000</v>
      </c>
      <c r="E153" s="307">
        <v>30000</v>
      </c>
      <c r="F153" s="307">
        <v>30000</v>
      </c>
      <c r="G153" s="307">
        <v>30000</v>
      </c>
      <c r="H153" s="307">
        <v>30000</v>
      </c>
      <c r="I153" s="189"/>
      <c r="J153" s="190"/>
      <c r="K153" s="203"/>
      <c r="L153" s="297">
        <v>30000</v>
      </c>
      <c r="M153" s="303">
        <v>30000</v>
      </c>
      <c r="N153" s="125"/>
    </row>
    <row r="154" spans="1:248" s="331" customFormat="1" ht="19.5" hidden="1" customHeight="1">
      <c r="A154" s="318"/>
      <c r="B154" s="319" t="s">
        <v>287</v>
      </c>
      <c r="C154" s="320" t="s">
        <v>288</v>
      </c>
      <c r="D154" s="321">
        <f>D160+D159+D158+D157+D156+D155</f>
        <v>0</v>
      </c>
      <c r="E154" s="321">
        <f>E160+E159+E158+E157+E156+E155</f>
        <v>0</v>
      </c>
      <c r="F154" s="321">
        <f>F160+F159+F158+F157+F156+F155</f>
        <v>0</v>
      </c>
      <c r="G154" s="321">
        <f>G160+G159+G158+G157+G156+G155</f>
        <v>173103</v>
      </c>
      <c r="H154" s="321">
        <f>H160+H159+H158+H157+H156+H155</f>
        <v>173103</v>
      </c>
      <c r="I154" s="322"/>
      <c r="J154" s="323" t="s">
        <v>267</v>
      </c>
      <c r="K154" s="324" t="s">
        <v>268</v>
      </c>
      <c r="L154" s="325">
        <v>173103</v>
      </c>
      <c r="M154" s="326">
        <v>173103</v>
      </c>
      <c r="N154" s="327"/>
      <c r="O154" s="328"/>
      <c r="P154" s="329"/>
      <c r="Q154" s="330"/>
      <c r="R154" s="323"/>
      <c r="S154" s="330"/>
      <c r="T154" s="329"/>
      <c r="U154" s="329"/>
      <c r="V154" s="329"/>
      <c r="W154" s="329"/>
      <c r="X154" s="329"/>
      <c r="Y154" s="330"/>
      <c r="Z154" s="323" t="s">
        <v>267</v>
      </c>
      <c r="AA154" s="330" t="s">
        <v>268</v>
      </c>
      <c r="AB154" s="329"/>
      <c r="AC154" s="329"/>
      <c r="AD154" s="329"/>
      <c r="AE154" s="329"/>
      <c r="AF154" s="329"/>
      <c r="AG154" s="330"/>
      <c r="AH154" s="323" t="s">
        <v>267</v>
      </c>
      <c r="AI154" s="330" t="s">
        <v>268</v>
      </c>
      <c r="AJ154" s="329"/>
      <c r="AK154" s="329"/>
      <c r="AL154" s="329"/>
      <c r="AM154" s="329"/>
      <c r="AN154" s="329"/>
      <c r="AO154" s="330"/>
      <c r="AP154" s="323" t="s">
        <v>267</v>
      </c>
      <c r="AQ154" s="330" t="s">
        <v>268</v>
      </c>
      <c r="AR154" s="329"/>
      <c r="AS154" s="329"/>
      <c r="AT154" s="329"/>
      <c r="AU154" s="329"/>
      <c r="AV154" s="329"/>
      <c r="AW154" s="330"/>
      <c r="AX154" s="323" t="s">
        <v>267</v>
      </c>
      <c r="AY154" s="330" t="s">
        <v>268</v>
      </c>
      <c r="AZ154" s="329"/>
      <c r="BA154" s="329"/>
      <c r="BB154" s="329"/>
      <c r="BC154" s="329"/>
      <c r="BD154" s="329"/>
      <c r="BE154" s="330"/>
      <c r="BF154" s="323" t="s">
        <v>267</v>
      </c>
      <c r="BG154" s="330" t="s">
        <v>268</v>
      </c>
      <c r="BH154" s="329"/>
      <c r="BI154" s="329"/>
      <c r="BJ154" s="329"/>
      <c r="BK154" s="329"/>
      <c r="BL154" s="329"/>
      <c r="BM154" s="330"/>
      <c r="BN154" s="323" t="s">
        <v>267</v>
      </c>
      <c r="BO154" s="330" t="s">
        <v>268</v>
      </c>
      <c r="BP154" s="329"/>
      <c r="BQ154" s="329"/>
      <c r="BR154" s="329"/>
      <c r="BS154" s="329"/>
      <c r="BT154" s="329"/>
      <c r="BU154" s="330"/>
      <c r="BV154" s="323" t="s">
        <v>267</v>
      </c>
      <c r="BW154" s="330" t="s">
        <v>268</v>
      </c>
      <c r="BX154" s="329"/>
      <c r="BY154" s="329"/>
      <c r="BZ154" s="329"/>
      <c r="CA154" s="329"/>
      <c r="CB154" s="329"/>
      <c r="CC154" s="330"/>
      <c r="CD154" s="323" t="s">
        <v>267</v>
      </c>
      <c r="CE154" s="330" t="s">
        <v>268</v>
      </c>
      <c r="CF154" s="329"/>
      <c r="CG154" s="329"/>
      <c r="CH154" s="329"/>
      <c r="CI154" s="329"/>
      <c r="CJ154" s="329"/>
      <c r="CK154" s="330"/>
      <c r="CL154" s="323" t="s">
        <v>267</v>
      </c>
      <c r="CM154" s="330" t="s">
        <v>268</v>
      </c>
      <c r="CN154" s="329"/>
      <c r="CO154" s="329"/>
      <c r="CP154" s="329"/>
      <c r="CQ154" s="329"/>
      <c r="CR154" s="329"/>
      <c r="CS154" s="330"/>
      <c r="CT154" s="323" t="s">
        <v>267</v>
      </c>
      <c r="CU154" s="330" t="s">
        <v>268</v>
      </c>
      <c r="CV154" s="329"/>
      <c r="CW154" s="329"/>
      <c r="CX154" s="329"/>
      <c r="CY154" s="329"/>
      <c r="CZ154" s="329"/>
      <c r="DA154" s="330"/>
      <c r="DB154" s="323" t="s">
        <v>267</v>
      </c>
      <c r="DC154" s="330" t="s">
        <v>268</v>
      </c>
      <c r="DD154" s="329"/>
      <c r="DE154" s="329"/>
      <c r="DF154" s="329"/>
      <c r="DG154" s="329"/>
      <c r="DH154" s="329"/>
      <c r="DI154" s="330"/>
      <c r="DJ154" s="323" t="s">
        <v>267</v>
      </c>
      <c r="DK154" s="330" t="s">
        <v>268</v>
      </c>
      <c r="DL154" s="329"/>
      <c r="DM154" s="329"/>
      <c r="DN154" s="329"/>
      <c r="DO154" s="329"/>
      <c r="DP154" s="329"/>
      <c r="DQ154" s="330"/>
      <c r="DR154" s="323" t="s">
        <v>267</v>
      </c>
      <c r="DS154" s="330" t="s">
        <v>268</v>
      </c>
      <c r="DT154" s="329"/>
      <c r="DU154" s="329"/>
      <c r="DV154" s="329"/>
      <c r="DW154" s="329"/>
      <c r="DX154" s="329"/>
      <c r="DY154" s="330"/>
      <c r="DZ154" s="323" t="s">
        <v>267</v>
      </c>
      <c r="EA154" s="330" t="s">
        <v>268</v>
      </c>
      <c r="EB154" s="329"/>
      <c r="EC154" s="329"/>
      <c r="ED154" s="329"/>
      <c r="EE154" s="329"/>
      <c r="EF154" s="329"/>
      <c r="EG154" s="330"/>
      <c r="EH154" s="323" t="s">
        <v>267</v>
      </c>
      <c r="EI154" s="330" t="s">
        <v>268</v>
      </c>
      <c r="EJ154" s="329"/>
      <c r="EK154" s="329"/>
      <c r="EL154" s="329"/>
      <c r="EM154" s="329"/>
      <c r="EN154" s="329"/>
      <c r="EO154" s="330"/>
      <c r="EP154" s="323" t="s">
        <v>267</v>
      </c>
      <c r="EQ154" s="330" t="s">
        <v>268</v>
      </c>
      <c r="ER154" s="329"/>
      <c r="ES154" s="329"/>
      <c r="ET154" s="329"/>
      <c r="EU154" s="329"/>
      <c r="EV154" s="329"/>
      <c r="EW154" s="330"/>
      <c r="EX154" s="323" t="s">
        <v>267</v>
      </c>
      <c r="EY154" s="330" t="s">
        <v>268</v>
      </c>
      <c r="EZ154" s="329"/>
      <c r="FA154" s="329"/>
      <c r="FB154" s="329"/>
      <c r="FC154" s="329"/>
      <c r="FD154" s="329"/>
      <c r="FE154" s="330"/>
      <c r="FF154" s="323" t="s">
        <v>267</v>
      </c>
      <c r="FG154" s="330" t="s">
        <v>268</v>
      </c>
      <c r="FH154" s="329"/>
      <c r="FI154" s="329"/>
      <c r="FJ154" s="329"/>
      <c r="FK154" s="329"/>
      <c r="FL154" s="329"/>
      <c r="FM154" s="330"/>
      <c r="FN154" s="323" t="s">
        <v>267</v>
      </c>
      <c r="FO154" s="330" t="s">
        <v>268</v>
      </c>
      <c r="FP154" s="329"/>
      <c r="FQ154" s="329"/>
      <c r="FR154" s="329"/>
      <c r="FS154" s="329"/>
      <c r="FT154" s="329"/>
      <c r="FU154" s="330"/>
      <c r="FV154" s="323" t="s">
        <v>267</v>
      </c>
      <c r="FW154" s="330" t="s">
        <v>268</v>
      </c>
      <c r="FX154" s="329"/>
      <c r="FY154" s="329"/>
      <c r="FZ154" s="329"/>
      <c r="GA154" s="329"/>
      <c r="GB154" s="329"/>
      <c r="GC154" s="330"/>
      <c r="GD154" s="323" t="s">
        <v>267</v>
      </c>
      <c r="GE154" s="330" t="s">
        <v>268</v>
      </c>
      <c r="GF154" s="329"/>
      <c r="GG154" s="329"/>
      <c r="GH154" s="329"/>
      <c r="GI154" s="329"/>
      <c r="GJ154" s="329"/>
      <c r="GK154" s="330"/>
      <c r="GL154" s="323" t="s">
        <v>267</v>
      </c>
      <c r="GM154" s="330" t="s">
        <v>268</v>
      </c>
      <c r="GN154" s="329"/>
      <c r="GO154" s="329"/>
      <c r="GP154" s="329"/>
      <c r="GQ154" s="329"/>
      <c r="GR154" s="329"/>
      <c r="GS154" s="330"/>
      <c r="GT154" s="323" t="s">
        <v>267</v>
      </c>
      <c r="GU154" s="330" t="s">
        <v>268</v>
      </c>
      <c r="GV154" s="329"/>
      <c r="GW154" s="329"/>
      <c r="GX154" s="329"/>
      <c r="GY154" s="329"/>
      <c r="GZ154" s="329"/>
      <c r="HA154" s="330"/>
      <c r="HB154" s="323" t="s">
        <v>267</v>
      </c>
      <c r="HC154" s="330" t="s">
        <v>268</v>
      </c>
      <c r="HD154" s="329"/>
      <c r="HE154" s="329"/>
      <c r="HF154" s="329"/>
      <c r="HG154" s="329"/>
      <c r="HH154" s="329"/>
      <c r="HI154" s="330"/>
      <c r="HJ154" s="323" t="s">
        <v>267</v>
      </c>
      <c r="HK154" s="330" t="s">
        <v>268</v>
      </c>
      <c r="HL154" s="329"/>
      <c r="HM154" s="329"/>
      <c r="HN154" s="329"/>
      <c r="HO154" s="329"/>
      <c r="HP154" s="329"/>
      <c r="HQ154" s="330"/>
      <c r="HR154" s="323" t="s">
        <v>267</v>
      </c>
      <c r="HS154" s="330" t="s">
        <v>268</v>
      </c>
      <c r="HT154" s="329"/>
      <c r="HU154" s="329"/>
      <c r="HV154" s="329"/>
      <c r="HW154" s="329"/>
      <c r="HX154" s="329"/>
      <c r="HY154" s="330"/>
      <c r="HZ154" s="323" t="s">
        <v>267</v>
      </c>
      <c r="IA154" s="330" t="s">
        <v>268</v>
      </c>
      <c r="IB154" s="329"/>
      <c r="IC154" s="329"/>
      <c r="ID154" s="329"/>
      <c r="IE154" s="329"/>
      <c r="IF154" s="329"/>
      <c r="IG154" s="330"/>
      <c r="IH154" s="323" t="s">
        <v>267</v>
      </c>
      <c r="II154" s="330" t="s">
        <v>268</v>
      </c>
      <c r="IJ154" s="329"/>
      <c r="IK154" s="329"/>
      <c r="IL154" s="329"/>
      <c r="IM154" s="329"/>
      <c r="IN154" s="329"/>
    </row>
    <row r="155" spans="1:248" ht="19.5" hidden="1" customHeight="1">
      <c r="A155" s="214"/>
      <c r="B155" s="315" t="s">
        <v>289</v>
      </c>
      <c r="C155" s="316" t="s">
        <v>290</v>
      </c>
      <c r="D155" s="311">
        <f>'[1] 1.Zyra e Kryetarit '!E153+'[1]Zyra e Kuvendit'!E153+'[1]2.Administrata'!E154+'[1]Zyra per barazi Gjinore'!D153+'[1]3.Buxhet e Financa'!D154+'[1]Drejtoira e Sherbimeve publike'!D154+[1]zjarrefiksat!E153+'[1]Zyra komunale per komunitet dhe'!D153+'[1]Drjetoria per Bujqesi'!D153+'[1]Drejtoria e Inspektoratit'!D153+'[1]6.Kadaster gjeodezi'!D153+'[1]Drejtoria per Urbanizem'!D153+'[1]7.Drejtoria per kultur rini dhe'!D153+'[1]Përkrahja e Rinisë-'!D153+'[1]Sporti dhe Rekreacioni'!D153+[1]DKA!D154+[1]DKSH!D153+[1]Q.P.S!D153</f>
        <v>0</v>
      </c>
      <c r="E155" s="311">
        <f>'[1] 1.Zyra e Kryetarit '!F153:F300+'[1]Zyra e Kuvendit'!F153:F300+'[1]2.Administrata'!F154:F301+'[1]Zyra per barazi Gjinore'!E153:E300+'[1]3.Buxhet e Financa'!E154:E301+'[1]Drejtoira e Sherbimeve publike'!E154:E301+[1]zjarrefiksat!F153:F300+'[1]Zyra komunale per komunitet dhe'!E153:E300+'[1]Drjetoria per Bujqesi'!E153:E300+'[1]Drejtoria e Inspektoratit'!E153:E300+'[1]6.Kadaster gjeodezi'!E153:E300+'[1]Drejtoria per Urbanizem'!E153:E300+'[1]7.Drejtoria per kultur rini dhe'!E153:E300+'[1]Përkrahja e Rinisë-'!E153:E300+'[1]Sporti dhe Rekreacioni'!E153:E300+[1]DKA!E154:E301+[1]DKSH!E153:E300+[1]Q.P.S!E153:E300</f>
        <v>0</v>
      </c>
      <c r="F155" s="311">
        <f>'[1] 1.Zyra e Kryetarit '!G153:G300+'[1]Zyra e Kuvendit'!G153:G300+'[1]2.Administrata'!G154:G301+'[1]Zyra per barazi Gjinore'!F153:F300+'[1]3.Buxhet e Financa'!F154:F301+'[1]Drejtoira e Sherbimeve publike'!F154:F301+[1]zjarrefiksat!G153:G300+'[1]Zyra komunale per komunitet dhe'!F153:F300+'[1]Drjetoria per Bujqesi'!F153:F300+'[1]Drejtoria e Inspektoratit'!F153:F300+'[1]6.Kadaster gjeodezi'!F153:F300+'[1]Drejtoria per Urbanizem'!F153:F300+'[1]7.Drejtoria per kultur rini dhe'!F153:F300+'[1]Përkrahja e Rinisë-'!F153:F300+'[1]Sporti dhe Rekreacioni'!F153:F300+[1]DKA!F154:F301+[1]DKSH!F153:F300+[1]Q.P.S!F153:F300</f>
        <v>0</v>
      </c>
      <c r="G155" s="311">
        <f>'[1] 1.Zyra e Kryetarit '!H153+'[1]Zyra e Kuvendit'!H153+'[1]2.Administrata'!H154+'[1]Zyra per barazi Gjinore'!G153+'[1]3.Buxhet e Financa'!G154+'[1]Drejtoira e Sherbimeve publike'!G154+[1]zjarrefiksat!H153+'[1]Zyra komunale per komunitet dhe'!G153+'[1]Drjetoria per Bujqesi'!G153+'[1]Drejtoria e Inspektoratit'!G153+'[1]6.Kadaster gjeodezi'!G153+'[1]Drejtoria per Urbanizem'!G153+'[1]7.Drejtoria per kultur rini dhe'!G153+'[1]Përkrahja e Rinisë-'!G153+'[1]Sporti dhe Rekreacioni'!G153+[1]DKA!G154+[1]DKSH!G153+[1]Q.P.S!G153</f>
        <v>0</v>
      </c>
      <c r="H155" s="312">
        <f t="shared" ref="H155:H160" si="18">D155+E155+F155+G155</f>
        <v>0</v>
      </c>
      <c r="I155" s="189"/>
      <c r="J155" s="190"/>
      <c r="K155" s="203" t="e">
        <f>D144+D145+D146+#REF!+D147+D148+D149+D150+D151+D152+D155+D156+D157+D158+D159+D160+#REF!+#REF!+#REF!+#REF!+#REF!</f>
        <v>#REF!</v>
      </c>
      <c r="L155" s="297">
        <v>0</v>
      </c>
      <c r="M155" s="303">
        <v>0</v>
      </c>
      <c r="N155" s="125"/>
    </row>
    <row r="156" spans="1:248" ht="19.5" hidden="1" customHeight="1">
      <c r="A156" s="214"/>
      <c r="B156" s="315" t="s">
        <v>291</v>
      </c>
      <c r="C156" s="316" t="s">
        <v>292</v>
      </c>
      <c r="D156" s="311">
        <f>'[1] 1.Zyra e Kryetarit '!E154+'[1]Zyra e Kuvendit'!E154+'[1]2.Administrata'!E155+'[1]Zyra per barazi Gjinore'!D154+'[1]3.Buxhet e Financa'!D155+'[1]Drejtoira e Sherbimeve publike'!D155+[1]zjarrefiksat!E154+'[1]Zyra komunale per komunitet dhe'!D154+'[1]Drjetoria per Bujqesi'!D154+'[1]Drejtoria e Inspektoratit'!D154+'[1]6.Kadaster gjeodezi'!D154+'[1]Drejtoria per Urbanizem'!D154+'[1]7.Drejtoria per kultur rini dhe'!D154+'[1]Përkrahja e Rinisë-'!D154+'[1]Sporti dhe Rekreacioni'!D154+[1]DKA!D155+[1]DKSH!D154+[1]Q.P.S!D154</f>
        <v>0</v>
      </c>
      <c r="E156" s="311">
        <f>'[1] 1.Zyra e Kryetarit '!F154:F301+'[1]Zyra e Kuvendit'!F154:F301+'[1]2.Administrata'!F155:F302+'[1]Zyra per barazi Gjinore'!E154:E301+'[1]3.Buxhet e Financa'!E155:E302+'[1]Drejtoira e Sherbimeve publike'!E155:E302+[1]zjarrefiksat!F154:F301+'[1]Zyra komunale per komunitet dhe'!E154:E301+'[1]Drjetoria per Bujqesi'!E154:E301+'[1]Drejtoria e Inspektoratit'!E154:E301+'[1]6.Kadaster gjeodezi'!E154:E301+'[1]Drejtoria per Urbanizem'!E154:E301+'[1]7.Drejtoria per kultur rini dhe'!E154:E301+'[1]Përkrahja e Rinisë-'!E154:E301+'[1]Sporti dhe Rekreacioni'!E154:E301+[1]DKA!E155:E302+[1]DKSH!E154:E301+[1]Q.P.S!E154:E301</f>
        <v>0</v>
      </c>
      <c r="F156" s="311">
        <f>'[1] 1.Zyra e Kryetarit '!G154:G301+'[1]Zyra e Kuvendit'!G154:G301+'[1]2.Administrata'!G155:G302+'[1]Zyra per barazi Gjinore'!F154:F301+'[1]3.Buxhet e Financa'!F155:F302+'[1]Drejtoira e Sherbimeve publike'!F155:F302+[1]zjarrefiksat!G154:G301+'[1]Zyra komunale per komunitet dhe'!F154:F301+'[1]Drjetoria per Bujqesi'!F154:F301+'[1]Drejtoria e Inspektoratit'!F154:F301+'[1]6.Kadaster gjeodezi'!F154:F301+'[1]Drejtoria per Urbanizem'!F154:F301+'[1]7.Drejtoria per kultur rini dhe'!F154:F301+'[1]Përkrahja e Rinisë-'!F154:F301+'[1]Sporti dhe Rekreacioni'!F154:F301+[1]DKA!F155:F302+[1]DKSH!F154:F301+[1]Q.P.S!F154:F301</f>
        <v>0</v>
      </c>
      <c r="G156" s="311">
        <f>'[1] 1.Zyra e Kryetarit '!H154+'[1]Zyra e Kuvendit'!H154+'[1]2.Administrata'!H155+'[1]Zyra per barazi Gjinore'!G154+'[1]3.Buxhet e Financa'!G155+'[1]Drejtoira e Sherbimeve publike'!G155+[1]zjarrefiksat!H154+'[1]Zyra komunale per komunitet dhe'!G154+'[1]Drjetoria per Bujqesi'!G154+'[1]Drejtoria e Inspektoratit'!G154+'[1]6.Kadaster gjeodezi'!G154+'[1]Drejtoria per Urbanizem'!G154+'[1]7.Drejtoria per kultur rini dhe'!G154+'[1]Përkrahja e Rinisë-'!G154+'[1]Sporti dhe Rekreacioni'!G154+[1]DKA!G155+[1]DKSH!G154+[1]Q.P.S!G154</f>
        <v>173103</v>
      </c>
      <c r="H156" s="312">
        <f t="shared" si="18"/>
        <v>173103</v>
      </c>
      <c r="I156" s="189"/>
      <c r="J156" s="190"/>
      <c r="K156" s="203">
        <v>450000</v>
      </c>
      <c r="L156" s="297">
        <v>173103</v>
      </c>
      <c r="M156" s="303">
        <v>173103</v>
      </c>
      <c r="N156" s="125"/>
    </row>
    <row r="157" spans="1:248" ht="19.5" hidden="1" customHeight="1">
      <c r="A157" s="214"/>
      <c r="B157" s="315" t="s">
        <v>293</v>
      </c>
      <c r="C157" s="316" t="s">
        <v>294</v>
      </c>
      <c r="D157" s="311">
        <f>'[1] 1.Zyra e Kryetarit '!E155+'[1]Zyra e Kuvendit'!E155+'[1]2.Administrata'!E156+'[1]Zyra per barazi Gjinore'!D155+'[1]3.Buxhet e Financa'!D156+'[1]Drejtoira e Sherbimeve publike'!D156+[1]zjarrefiksat!E155+'[1]Zyra komunale per komunitet dhe'!D155+'[1]Drjetoria per Bujqesi'!D155+'[1]Drejtoria e Inspektoratit'!D155+'[1]6.Kadaster gjeodezi'!D155+'[1]Drejtoria per Urbanizem'!D155+'[1]7.Drejtoria per kultur rini dhe'!D155+'[1]Përkrahja e Rinisë-'!D155+'[1]Sporti dhe Rekreacioni'!D155+[1]DKA!D156+[1]DKSH!D155+[1]Q.P.S!D155</f>
        <v>0</v>
      </c>
      <c r="E157" s="311">
        <f>'[1] 1.Zyra e Kryetarit '!F155:F302+'[1]Zyra e Kuvendit'!F155:F302+'[1]2.Administrata'!F156:F303+'[1]Zyra per barazi Gjinore'!E155:E302+'[1]3.Buxhet e Financa'!E156:E303+'[1]Drejtoira e Sherbimeve publike'!E156:E303+[1]zjarrefiksat!F155:F302+'[1]Zyra komunale per komunitet dhe'!E155:E302+'[1]Drjetoria per Bujqesi'!E155:E302+'[1]Drejtoria e Inspektoratit'!E155:E302+'[1]6.Kadaster gjeodezi'!E155:E302+'[1]Drejtoria per Urbanizem'!E155:E302+'[1]7.Drejtoria per kultur rini dhe'!E155:E302+'[1]Përkrahja e Rinisë-'!E155:E302+'[1]Sporti dhe Rekreacioni'!E155:E302+[1]DKA!E156:E303+[1]DKSH!E155:E302+[1]Q.P.S!E155:E302</f>
        <v>0</v>
      </c>
      <c r="F157" s="311">
        <f>'[1] 1.Zyra e Kryetarit '!G155:G302+'[1]Zyra e Kuvendit'!G155:G302+'[1]2.Administrata'!G156:G303+'[1]Zyra per barazi Gjinore'!F155:F302+'[1]3.Buxhet e Financa'!F156:F303+'[1]Drejtoira e Sherbimeve publike'!F156:F303+[1]zjarrefiksat!G155:G302+'[1]Zyra komunale per komunitet dhe'!F155:F302+'[1]Drjetoria per Bujqesi'!F155:F302+'[1]Drejtoria e Inspektoratit'!F155:F302+'[1]6.Kadaster gjeodezi'!F155:F302+'[1]Drejtoria per Urbanizem'!F155:F302+'[1]7.Drejtoria per kultur rini dhe'!F155:F302+'[1]Përkrahja e Rinisë-'!F155:F302+'[1]Sporti dhe Rekreacioni'!F155:F302+[1]DKA!F156:F303+[1]DKSH!F155:F302+[1]Q.P.S!F155:F302</f>
        <v>0</v>
      </c>
      <c r="G157" s="311">
        <f>'[1] 1.Zyra e Kryetarit '!H155+'[1]Zyra e Kuvendit'!H155+'[1]2.Administrata'!H156+'[1]Zyra per barazi Gjinore'!G155+'[1]3.Buxhet e Financa'!G156+'[1]Drejtoira e Sherbimeve publike'!G156+[1]zjarrefiksat!H155+'[1]Zyra komunale per komunitet dhe'!G155+'[1]Drjetoria per Bujqesi'!G155+'[1]Drejtoria e Inspektoratit'!G155+'[1]6.Kadaster gjeodezi'!G155+'[1]Drejtoria per Urbanizem'!G155+'[1]7.Drejtoria per kultur rini dhe'!G155+'[1]Përkrahja e Rinisë-'!G155+'[1]Sporti dhe Rekreacioni'!G155+[1]DKA!G156+[1]DKSH!G155+[1]Q.P.S!G155</f>
        <v>0</v>
      </c>
      <c r="H157" s="312">
        <f t="shared" si="18"/>
        <v>0</v>
      </c>
      <c r="I157" s="189"/>
      <c r="J157" s="190"/>
      <c r="K157" s="203">
        <v>590000</v>
      </c>
      <c r="L157" s="297">
        <v>0</v>
      </c>
      <c r="M157" s="303">
        <v>0</v>
      </c>
      <c r="N157" s="125"/>
    </row>
    <row r="158" spans="1:248" ht="19.5" hidden="1" customHeight="1">
      <c r="A158" s="214"/>
      <c r="B158" s="315" t="s">
        <v>295</v>
      </c>
      <c r="C158" s="316" t="s">
        <v>296</v>
      </c>
      <c r="D158" s="311">
        <f>'[1] 1.Zyra e Kryetarit '!E156+'[1]Zyra e Kuvendit'!E156+'[1]2.Administrata'!E157+'[1]Zyra per barazi Gjinore'!D156+'[1]3.Buxhet e Financa'!D157+'[1]Drejtoira e Sherbimeve publike'!D157+[1]zjarrefiksat!E156+'[1]Zyra komunale per komunitet dhe'!D156+'[1]Drjetoria per Bujqesi'!D156+'[1]Drejtoria e Inspektoratit'!D156+'[1]6.Kadaster gjeodezi'!D156+'[1]Drejtoria per Urbanizem'!D156+'[1]7.Drejtoria per kultur rini dhe'!D156+'[1]Përkrahja e Rinisë-'!D156+'[1]Sporti dhe Rekreacioni'!D156+[1]DKA!D157+[1]DKSH!D156+[1]Q.P.S!D156</f>
        <v>0</v>
      </c>
      <c r="E158" s="311">
        <f>'[1] 1.Zyra e Kryetarit '!F156:F303+'[1]Zyra e Kuvendit'!F156:F303+'[1]2.Administrata'!F157:F304+'[1]Zyra per barazi Gjinore'!E156:E303+'[1]3.Buxhet e Financa'!E157:E304+'[1]Drejtoira e Sherbimeve publike'!E157:E304+[1]zjarrefiksat!F156:F303+'[1]Zyra komunale per komunitet dhe'!E156:E303+'[1]Drjetoria per Bujqesi'!E156:E303+'[1]Drejtoria e Inspektoratit'!E156:E303+'[1]6.Kadaster gjeodezi'!E156:E303+'[1]Drejtoria per Urbanizem'!E156:E303+'[1]7.Drejtoria per kultur rini dhe'!E156:E303+'[1]Përkrahja e Rinisë-'!E156:E303+'[1]Sporti dhe Rekreacioni'!E156:E303+[1]DKA!E157:E304+[1]DKSH!E156:E303+[1]Q.P.S!E156:E303</f>
        <v>0</v>
      </c>
      <c r="F158" s="311">
        <f>'[1] 1.Zyra e Kryetarit '!G156:G303+'[1]Zyra e Kuvendit'!G156:G303+'[1]2.Administrata'!G157:G304+'[1]Zyra per barazi Gjinore'!F156:F303+'[1]3.Buxhet e Financa'!F157:F304+'[1]Drejtoira e Sherbimeve publike'!F157:F304+[1]zjarrefiksat!G156:G303+'[1]Zyra komunale per komunitet dhe'!F156:F303+'[1]Drjetoria per Bujqesi'!F156:F303+'[1]Drejtoria e Inspektoratit'!F156:F303+'[1]6.Kadaster gjeodezi'!F156:F303+'[1]Drejtoria per Urbanizem'!F156:F303+'[1]7.Drejtoria per kultur rini dhe'!F156:F303+'[1]Përkrahja e Rinisë-'!F156:F303+'[1]Sporti dhe Rekreacioni'!F156:F303+[1]DKA!F157:F304+[1]DKSH!F156:F303+[1]Q.P.S!F156:F303</f>
        <v>0</v>
      </c>
      <c r="G158" s="311">
        <f>'[1] 1.Zyra e Kryetarit '!H156+'[1]Zyra e Kuvendit'!H156+'[1]2.Administrata'!H157+'[1]Zyra per barazi Gjinore'!G156+'[1]3.Buxhet e Financa'!G157+'[1]Drejtoira e Sherbimeve publike'!G157+[1]zjarrefiksat!H156+'[1]Zyra komunale per komunitet dhe'!G156+'[1]Drjetoria per Bujqesi'!G156+'[1]Drejtoria e Inspektoratit'!G156+'[1]6.Kadaster gjeodezi'!G156+'[1]Drejtoria per Urbanizem'!G156+'[1]7.Drejtoria per kultur rini dhe'!G156+'[1]Përkrahja e Rinisë-'!G156+'[1]Sporti dhe Rekreacioni'!G156+[1]DKA!G157+[1]DKSH!G156+[1]Q.P.S!G156</f>
        <v>0</v>
      </c>
      <c r="H158" s="312">
        <f t="shared" si="18"/>
        <v>0</v>
      </c>
      <c r="I158" s="189"/>
      <c r="J158" s="190"/>
      <c r="K158" s="203">
        <v>80000</v>
      </c>
      <c r="L158" s="297">
        <v>0</v>
      </c>
      <c r="M158" s="303">
        <v>0</v>
      </c>
      <c r="N158" s="125"/>
    </row>
    <row r="159" spans="1:248" ht="19.5" hidden="1" customHeight="1">
      <c r="A159" s="214"/>
      <c r="B159" s="315" t="s">
        <v>297</v>
      </c>
      <c r="C159" s="316" t="s">
        <v>298</v>
      </c>
      <c r="D159" s="311">
        <f>'[1] 1.Zyra e Kryetarit '!E157+'[1]Zyra e Kuvendit'!E157+'[1]2.Administrata'!E158+'[1]Zyra per barazi Gjinore'!D157+'[1]3.Buxhet e Financa'!D158+'[1]Drejtoira e Sherbimeve publike'!D158+[1]zjarrefiksat!E157+'[1]Zyra komunale per komunitet dhe'!D157+'[1]Drjetoria per Bujqesi'!D157+'[1]Drejtoria e Inspektoratit'!D157+'[1]6.Kadaster gjeodezi'!D157+'[1]Drejtoria per Urbanizem'!D157+'[1]7.Drejtoria per kultur rini dhe'!D157+'[1]Përkrahja e Rinisë-'!D157+'[1]Sporti dhe Rekreacioni'!D157+[1]DKA!D158+[1]DKSH!D157+[1]Q.P.S!D157</f>
        <v>0</v>
      </c>
      <c r="E159" s="311">
        <f>'[1] 1.Zyra e Kryetarit '!F157:F304+'[1]Zyra e Kuvendit'!F157:F304+'[1]2.Administrata'!F158:F305+'[1]Zyra per barazi Gjinore'!E157:E304+'[1]3.Buxhet e Financa'!E158:E305+'[1]Drejtoira e Sherbimeve publike'!E158:E305+[1]zjarrefiksat!F157:F304+'[1]Zyra komunale per komunitet dhe'!E157:E304+'[1]Drjetoria per Bujqesi'!E157:E304+'[1]Drejtoria e Inspektoratit'!E157:E304+'[1]6.Kadaster gjeodezi'!E157:E304+'[1]Drejtoria per Urbanizem'!E157:E304+'[1]7.Drejtoria per kultur rini dhe'!E157:E304+'[1]Përkrahja e Rinisë-'!E157:E304+'[1]Sporti dhe Rekreacioni'!E157:E304+[1]DKA!E158:E305+[1]DKSH!E157:E304+[1]Q.P.S!E157:E304</f>
        <v>0</v>
      </c>
      <c r="F159" s="311">
        <f>'[1] 1.Zyra e Kryetarit '!G157:G304+'[1]Zyra e Kuvendit'!G157:G304+'[1]2.Administrata'!G158:G305+'[1]Zyra per barazi Gjinore'!F157:F304+'[1]3.Buxhet e Financa'!F158:F305+'[1]Drejtoira e Sherbimeve publike'!F158:F305+[1]zjarrefiksat!G157:G304+'[1]Zyra komunale per komunitet dhe'!F157:F304+'[1]Drjetoria per Bujqesi'!F157:F304+'[1]Drejtoria e Inspektoratit'!F157:F304+'[1]6.Kadaster gjeodezi'!F157:F304+'[1]Drejtoria per Urbanizem'!F157:F304+'[1]7.Drejtoria per kultur rini dhe'!F157:F304+'[1]Përkrahja e Rinisë-'!F157:F304+'[1]Sporti dhe Rekreacioni'!F157:F304+[1]DKA!F158:F305+[1]DKSH!F157:F304+[1]Q.P.S!F157:F304</f>
        <v>0</v>
      </c>
      <c r="G159" s="311">
        <f>'[1] 1.Zyra e Kryetarit '!H157+'[1]Zyra e Kuvendit'!H157+'[1]2.Administrata'!H158+'[1]Zyra per barazi Gjinore'!G157+'[1]3.Buxhet e Financa'!G158+'[1]Drejtoira e Sherbimeve publike'!G158+[1]zjarrefiksat!H157+'[1]Zyra komunale per komunitet dhe'!G157+'[1]Drjetoria per Bujqesi'!G157+'[1]Drejtoria e Inspektoratit'!G157+'[1]6.Kadaster gjeodezi'!G157+'[1]Drejtoria per Urbanizem'!G157+'[1]7.Drejtoria per kultur rini dhe'!G157+'[1]Përkrahja e Rinisë-'!G157+'[1]Sporti dhe Rekreacioni'!G157+[1]DKA!G158+[1]DKSH!G157+[1]Q.P.S!G157</f>
        <v>0</v>
      </c>
      <c r="H159" s="312">
        <f t="shared" si="18"/>
        <v>0</v>
      </c>
      <c r="I159" s="189"/>
      <c r="J159" s="190"/>
      <c r="K159" s="203">
        <v>1375000</v>
      </c>
      <c r="L159" s="297">
        <v>0</v>
      </c>
      <c r="M159" s="303">
        <v>0</v>
      </c>
      <c r="N159" s="125"/>
    </row>
    <row r="160" spans="1:248" ht="19.5" hidden="1" customHeight="1">
      <c r="A160" s="214"/>
      <c r="B160" s="315" t="s">
        <v>299</v>
      </c>
      <c r="C160" s="316" t="s">
        <v>300</v>
      </c>
      <c r="D160" s="311">
        <f>'[1] 1.Zyra e Kryetarit '!E158+'[1]Zyra e Kuvendit'!E158+'[1]2.Administrata'!E159+'[1]Zyra per barazi Gjinore'!D158+'[1]3.Buxhet e Financa'!D159+'[1]Drejtoira e Sherbimeve publike'!D159+[1]zjarrefiksat!E158+'[1]Zyra komunale per komunitet dhe'!D158+'[1]Drjetoria per Bujqesi'!D158+'[1]Drejtoria e Inspektoratit'!D158+'[1]6.Kadaster gjeodezi'!D158+'[1]Drejtoria per Urbanizem'!D158+'[1]7.Drejtoria per kultur rini dhe'!D158+'[1]Përkrahja e Rinisë-'!D158+'[1]Sporti dhe Rekreacioni'!D158+[1]DKA!D159+[1]DKSH!D158+[1]Q.P.S!D158</f>
        <v>0</v>
      </c>
      <c r="E160" s="311">
        <f>'[1] 1.Zyra e Kryetarit '!F158:F305+'[1]Zyra e Kuvendit'!F158:F305+'[1]2.Administrata'!F159:F306+'[1]Zyra per barazi Gjinore'!E158:E305+'[1]3.Buxhet e Financa'!E159:E306+'[1]Drejtoira e Sherbimeve publike'!E159:E306+[1]zjarrefiksat!F158:F305+'[1]Zyra komunale per komunitet dhe'!E158:E305+'[1]Drjetoria per Bujqesi'!E158:E305+'[1]Drejtoria e Inspektoratit'!E158:E305+'[1]6.Kadaster gjeodezi'!E158:E305+'[1]Drejtoria per Urbanizem'!E158:E305+'[1]7.Drejtoria per kultur rini dhe'!E158:E305+'[1]Përkrahja e Rinisë-'!E158:E305+'[1]Sporti dhe Rekreacioni'!E158:E305+[1]DKA!E159:E306+[1]DKSH!E158:E305+[1]Q.P.S!E158:E305</f>
        <v>0</v>
      </c>
      <c r="F160" s="311">
        <f>'[1] 1.Zyra e Kryetarit '!G158:G305+'[1]Zyra e Kuvendit'!G158:G305+'[1]2.Administrata'!G159:G306+'[1]Zyra per barazi Gjinore'!F158:F305+'[1]3.Buxhet e Financa'!F159:F306+'[1]Drejtoira e Sherbimeve publike'!F159:F306+[1]zjarrefiksat!G158:G305+'[1]Zyra komunale per komunitet dhe'!F158:F305+'[1]Drjetoria per Bujqesi'!F158:F305+'[1]Drejtoria e Inspektoratit'!F158:F305+'[1]6.Kadaster gjeodezi'!F158:F305+'[1]Drejtoria per Urbanizem'!F158:F305+'[1]7.Drejtoria per kultur rini dhe'!F158:F305+'[1]Përkrahja e Rinisë-'!F158:F305+'[1]Sporti dhe Rekreacioni'!F158:F305+[1]DKA!F159:F306+[1]DKSH!F158:F305+[1]Q.P.S!F158:F305</f>
        <v>0</v>
      </c>
      <c r="G160" s="311">
        <f>'[1] 1.Zyra e Kryetarit '!H158+'[1]Zyra e Kuvendit'!H158+'[1]2.Administrata'!H159+'[1]Zyra per barazi Gjinore'!G158+'[1]3.Buxhet e Financa'!G159+'[1]Drejtoira e Sherbimeve publike'!G159+[1]zjarrefiksat!H158+'[1]Zyra komunale per komunitet dhe'!G158+'[1]Drjetoria per Bujqesi'!G158+'[1]Drejtoria e Inspektoratit'!G158+'[1]6.Kadaster gjeodezi'!G158+'[1]Drejtoria per Urbanizem'!G158+'[1]7.Drejtoria per kultur rini dhe'!G158+'[1]Përkrahja e Rinisë-'!G158+'[1]Sporti dhe Rekreacioni'!G158+[1]DKA!G159+[1]DKSH!G158+[1]Q.P.S!G158</f>
        <v>0</v>
      </c>
      <c r="H160" s="312">
        <f t="shared" si="18"/>
        <v>0</v>
      </c>
      <c r="I160" s="189"/>
      <c r="J160" s="190"/>
      <c r="K160" s="203">
        <f>K156+K157+K158+K159</f>
        <v>2495000</v>
      </c>
      <c r="L160" s="297">
        <v>0</v>
      </c>
      <c r="M160" s="303">
        <v>0</v>
      </c>
      <c r="N160" s="125"/>
    </row>
    <row r="161" spans="1:14" ht="19.5" hidden="1" customHeight="1">
      <c r="A161" s="318"/>
      <c r="B161" s="319" t="s">
        <v>301</v>
      </c>
      <c r="C161" s="320" t="s">
        <v>302</v>
      </c>
      <c r="D161" s="321">
        <f>D170+D169+D168+D167+D166+D165+D164+D163+D162</f>
        <v>0</v>
      </c>
      <c r="E161" s="321">
        <f t="shared" ref="E161:K161" si="19">E170+E169+E168+E167+E166+E165+E164+E163+E162</f>
        <v>0</v>
      </c>
      <c r="F161" s="321">
        <f t="shared" si="19"/>
        <v>0</v>
      </c>
      <c r="G161" s="321">
        <f t="shared" si="19"/>
        <v>0</v>
      </c>
      <c r="H161" s="321">
        <f t="shared" si="19"/>
        <v>0</v>
      </c>
      <c r="I161" s="258" t="e">
        <f t="shared" si="19"/>
        <v>#REF!</v>
      </c>
      <c r="J161" s="258" t="e">
        <f t="shared" si="19"/>
        <v>#REF!</v>
      </c>
      <c r="K161" s="258">
        <f t="shared" si="19"/>
        <v>1</v>
      </c>
      <c r="L161" s="297">
        <v>0</v>
      </c>
      <c r="M161" s="303">
        <v>0</v>
      </c>
      <c r="N161" s="125"/>
    </row>
    <row r="162" spans="1:14" ht="19.5" hidden="1" customHeight="1">
      <c r="A162" s="214"/>
      <c r="B162" s="332" t="s">
        <v>303</v>
      </c>
      <c r="C162" s="333" t="s">
        <v>304</v>
      </c>
      <c r="D162" s="311">
        <f>'[1] 1.Zyra e Kryetarit '!E160+'[1]Zyra e Kuvendit'!E160+'[1]2.Administrata'!E161+'[1]Zyra per barazi Gjinore'!D160+'[1]3.Buxhet e Financa'!D161+'[1]Drejtoira e Sherbimeve publike'!D161+[1]zjarrefiksat!E160+'[1]Zyra komunale per komunitet dhe'!D160+'[1]Drjetoria per Bujqesi'!D160+'[1]Drejtoria e Inspektoratit'!D160+'[1]6.Kadaster gjeodezi'!D160+'[1]Drejtoria per Urbanizem'!D160+'[1]7.Drejtoria per kultur rini dhe'!D160+'[1]Përkrahja e Rinisë-'!D160+'[1]Sporti dhe Rekreacioni'!D160+[1]DKA!D161+[1]DKSH!D160+[1]Q.P.S!D160</f>
        <v>0</v>
      </c>
      <c r="E162" s="311">
        <f>'[1] 1.Zyra e Kryetarit '!F160:F307+'[1]Zyra e Kuvendit'!F160:F307+'[1]2.Administrata'!F161:F308+'[1]Zyra per barazi Gjinore'!E160:E307+'[1]3.Buxhet e Financa'!E161:E308+'[1]Drejtoira e Sherbimeve publike'!E161:E308+[1]zjarrefiksat!F160:F307+'[1]Zyra komunale per komunitet dhe'!E160:E307+'[1]Drjetoria per Bujqesi'!E160:E307+'[1]Drejtoria e Inspektoratit'!E160:E307+'[1]6.Kadaster gjeodezi'!E160:E307+'[1]Drejtoria per Urbanizem'!E160:E307+'[1]7.Drejtoria per kultur rini dhe'!E160:E307+'[1]Përkrahja e Rinisë-'!E160:E307+'[1]Sporti dhe Rekreacioni'!E160:E307+[1]DKA!E161:E308+[1]DKSH!E160:E307+[1]Q.P.S!E160:E307</f>
        <v>0</v>
      </c>
      <c r="F162" s="311">
        <f>'[1] 1.Zyra e Kryetarit '!G160:G307+'[1]Zyra e Kuvendit'!G160:G307+'[1]2.Administrata'!G161:G308+'[1]Zyra per barazi Gjinore'!F160:F307+'[1]3.Buxhet e Financa'!F161:F308+'[1]Drejtoira e Sherbimeve publike'!F161:F308+[1]zjarrefiksat!G160:G307+'[1]Zyra komunale per komunitet dhe'!F160:F307+'[1]Drjetoria per Bujqesi'!F160:F307+'[1]Drejtoria e Inspektoratit'!F160:F307+'[1]6.Kadaster gjeodezi'!F160:F307+'[1]Drejtoria per Urbanizem'!F160:F307+'[1]7.Drejtoria per kultur rini dhe'!F160:F307+'[1]Përkrahja e Rinisë-'!F160:F307+'[1]Sporti dhe Rekreacioni'!F160:F307+[1]DKA!F161:F308+[1]DKSH!F160:F307+[1]Q.P.S!F160:F307</f>
        <v>0</v>
      </c>
      <c r="G162" s="311">
        <f>'[1] 1.Zyra e Kryetarit '!H160+'[1]Zyra e Kuvendit'!H160+'[1]2.Administrata'!H161+'[1]Zyra per barazi Gjinore'!G160+'[1]3.Buxhet e Financa'!G161+'[1]Drejtoira e Sherbimeve publike'!G161+[1]zjarrefiksat!H160+'[1]Zyra komunale per komunitet dhe'!G160+'[1]Drjetoria per Bujqesi'!G160+'[1]Drejtoria e Inspektoratit'!G160+'[1]6.Kadaster gjeodezi'!G160+'[1]Drejtoria per Urbanizem'!G160+'[1]7.Drejtoria per kultur rini dhe'!G160+'[1]Përkrahja e Rinisë-'!G160+'[1]Sporti dhe Rekreacioni'!G160+[1]DKA!G161+[1]DKSH!G160+[1]Q.P.S!G160</f>
        <v>0</v>
      </c>
      <c r="H162" s="312">
        <f>D162+E162+F162+G162</f>
        <v>0</v>
      </c>
      <c r="I162" s="189" t="e">
        <f>'[1] 1.Zyra e Kryetarit '!#REF!+'[1]Zyra e Kuvendit'!#REF!+'[1]2.Administrata'!#REF!+'[1]Zyra per barazi Gjinore'!#REF!+'[1]3.Buxhet e Financa'!#REF!+'[1]Drejtoira e Sherbimeve publike'!#REF!+[1]zjarrefiksat!#REF!+'[1]Zyra komunale per komunitet dhe'!#REF!+'[1]Drjetoria per Bujqesi'!#REF!+'[1]Drejtoria e Inspektoratit'!#REF!+'[1]6.Kadaster gjeodezi'!#REF!+'[1]Drejtoria per Urbanizem'!#REF!+'[1]7.Drejtoria per kultur rini dhe'!I151+[1]DKA!I151+[1]DKSH!#REF!+[1]Q.P.S!#REF!</f>
        <v>#REF!</v>
      </c>
      <c r="J162" s="190" t="e">
        <f>'[1] 1.Zyra e Kryetarit '!#REF!+'[1]Zyra e Kuvendit'!#REF!+'[1]2.Administrata'!#REF!+'[1]Zyra per barazi Gjinore'!#REF!+'[1]3.Buxhet e Financa'!#REF!+'[1]Drejtoira e Sherbimeve publike'!#REF!+[1]zjarrefiksat!#REF!+'[1]Zyra komunale per komunitet dhe'!#REF!+'[1]Drjetoria per Bujqesi'!#REF!+'[1]Drejtoria e Inspektoratit'!#REF!+'[1]6.Kadaster gjeodezi'!#REF!+'[1]Drejtoria per Urbanizem'!#REF!+'[1]7.Drejtoria per kultur rini dhe'!J151+[1]DKA!J151+[1]DKSH!#REF!+[1]Q.P.S!#REF!</f>
        <v>#REF!</v>
      </c>
      <c r="K162" s="203"/>
      <c r="L162" s="297">
        <v>0</v>
      </c>
      <c r="M162" s="303">
        <v>0</v>
      </c>
      <c r="N162" s="125"/>
    </row>
    <row r="163" spans="1:14" ht="19.5" hidden="1" customHeight="1">
      <c r="A163" s="214"/>
      <c r="B163" s="334" t="s">
        <v>141</v>
      </c>
      <c r="C163" s="333" t="s">
        <v>305</v>
      </c>
      <c r="D163" s="311">
        <f>'[1] 1.Zyra e Kryetarit '!E161+'[1]Zyra e Kuvendit'!E161+'[1]2.Administrata'!E162+'[1]Zyra per barazi Gjinore'!D161+'[1]3.Buxhet e Financa'!D162+'[1]Drejtoira e Sherbimeve publike'!D162+[1]zjarrefiksat!E161+'[1]Zyra komunale per komunitet dhe'!D161+'[1]Drjetoria per Bujqesi'!D161+'[1]Drejtoria e Inspektoratit'!D161+'[1]6.Kadaster gjeodezi'!D161+'[1]Drejtoria per Urbanizem'!D161+'[1]7.Drejtoria per kultur rini dhe'!D161+'[1]Përkrahja e Rinisë-'!D161+'[1]Sporti dhe Rekreacioni'!D161+[1]DKA!D162+[1]DKSH!D161+[1]Q.P.S!D161</f>
        <v>0</v>
      </c>
      <c r="E163" s="311">
        <f>'[1] 1.Zyra e Kryetarit '!F161:F308+'[1]Zyra e Kuvendit'!F161:F308+'[1]2.Administrata'!F162:F309+'[1]Zyra per barazi Gjinore'!E161:E308+'[1]3.Buxhet e Financa'!E162:E309+'[1]Drejtoira e Sherbimeve publike'!E162:E309+[1]zjarrefiksat!F161:F308+'[1]Zyra komunale per komunitet dhe'!E161:E308+'[1]Drjetoria per Bujqesi'!E161:E308+'[1]Drejtoria e Inspektoratit'!E161:E308+'[1]6.Kadaster gjeodezi'!E161:E308+'[1]Drejtoria per Urbanizem'!E161:E308+'[1]7.Drejtoria per kultur rini dhe'!E161:E308+'[1]Përkrahja e Rinisë-'!E161:E308+'[1]Sporti dhe Rekreacioni'!E161:E308+[1]DKA!E162:E309+[1]DKSH!E161:E308+[1]Q.P.S!E161:E308</f>
        <v>0</v>
      </c>
      <c r="F163" s="311">
        <f>'[1] 1.Zyra e Kryetarit '!G161:G308+'[1]Zyra e Kuvendit'!G161:G308+'[1]2.Administrata'!G162:G309+'[1]Zyra per barazi Gjinore'!F161:F308+'[1]3.Buxhet e Financa'!F162:F309+'[1]Drejtoira e Sherbimeve publike'!F162:F309+[1]zjarrefiksat!G161:G308+'[1]Zyra komunale per komunitet dhe'!F161:F308+'[1]Drjetoria per Bujqesi'!F161:F308+'[1]Drejtoria e Inspektoratit'!F161:F308+'[1]6.Kadaster gjeodezi'!F161:F308+'[1]Drejtoria per Urbanizem'!F161:F308+'[1]7.Drejtoria per kultur rini dhe'!F161:F308+'[1]Përkrahja e Rinisë-'!F161:F308+'[1]Sporti dhe Rekreacioni'!F161:F308+[1]DKA!F162:F309+[1]DKSH!F161:F308+[1]Q.P.S!F161:F308</f>
        <v>0</v>
      </c>
      <c r="G163" s="311">
        <f>'[1] 1.Zyra e Kryetarit '!H161+'[1]Zyra e Kuvendit'!H161+'[1]2.Administrata'!H162+'[1]Zyra per barazi Gjinore'!G161+'[1]3.Buxhet e Financa'!G162+'[1]Drejtoira e Sherbimeve publike'!G162+[1]zjarrefiksat!H161+'[1]Zyra komunale per komunitet dhe'!G161+'[1]Drjetoria per Bujqesi'!G161+'[1]Drejtoria e Inspektoratit'!G161+'[1]6.Kadaster gjeodezi'!G161+'[1]Drejtoria per Urbanizem'!G161+'[1]7.Drejtoria per kultur rini dhe'!G161+'[1]Përkrahja e Rinisë-'!G161+'[1]Sporti dhe Rekreacioni'!G161+[1]DKA!G162+[1]DKSH!G161+[1]Q.P.S!G161</f>
        <v>0</v>
      </c>
      <c r="H163" s="312">
        <f t="shared" ref="H163:H170" si="20">D163+E163+F163+G163</f>
        <v>0</v>
      </c>
      <c r="I163" s="189">
        <f t="shared" ref="I163:J181" si="21">H163</f>
        <v>0</v>
      </c>
      <c r="J163" s="190">
        <f t="shared" si="21"/>
        <v>0</v>
      </c>
      <c r="K163" s="203"/>
      <c r="L163" s="297">
        <v>0</v>
      </c>
      <c r="M163" s="303">
        <v>0</v>
      </c>
      <c r="N163" s="125"/>
    </row>
    <row r="164" spans="1:14" ht="19.5" hidden="1" customHeight="1">
      <c r="A164" s="214"/>
      <c r="B164" s="334" t="s">
        <v>142</v>
      </c>
      <c r="C164" s="333" t="s">
        <v>306</v>
      </c>
      <c r="D164" s="311">
        <f>'[1] 1.Zyra e Kryetarit '!E162+'[1]Zyra e Kuvendit'!E162+'[1]2.Administrata'!E163+'[1]Zyra per barazi Gjinore'!D162+'[1]3.Buxhet e Financa'!D163+'[1]Drejtoira e Sherbimeve publike'!D163+[1]zjarrefiksat!E162+'[1]Zyra komunale per komunitet dhe'!D162+'[1]Drjetoria per Bujqesi'!D162+'[1]Drejtoria e Inspektoratit'!D162+'[1]6.Kadaster gjeodezi'!D162+'[1]Drejtoria per Urbanizem'!D162+'[1]7.Drejtoria per kultur rini dhe'!D162+'[1]Përkrahja e Rinisë-'!D162+'[1]Sporti dhe Rekreacioni'!D162+[1]DKA!D163+[1]DKSH!D162+[1]Q.P.S!D162</f>
        <v>0</v>
      </c>
      <c r="E164" s="311">
        <f>'[1] 1.Zyra e Kryetarit '!F162:F309+'[1]Zyra e Kuvendit'!F162:F309+'[1]2.Administrata'!F163:F310+'[1]Zyra per barazi Gjinore'!E162:E309+'[1]3.Buxhet e Financa'!E163:E310+'[1]Drejtoira e Sherbimeve publike'!E163:E310+[1]zjarrefiksat!F162:F309+'[1]Zyra komunale per komunitet dhe'!E162:E309+'[1]Drjetoria per Bujqesi'!E162:E309+'[1]Drejtoria e Inspektoratit'!E162:E309+'[1]6.Kadaster gjeodezi'!E162:E309+'[1]Drejtoria per Urbanizem'!E162:E309+'[1]7.Drejtoria per kultur rini dhe'!E162:E309+'[1]Përkrahja e Rinisë-'!E162:E309+'[1]Sporti dhe Rekreacioni'!E162:E309+[1]DKA!E163:E310+[1]DKSH!E162:E309+[1]Q.P.S!E162:E309</f>
        <v>0</v>
      </c>
      <c r="F164" s="311">
        <f>'[1] 1.Zyra e Kryetarit '!G162:G309+'[1]Zyra e Kuvendit'!G162:G309+'[1]2.Administrata'!G163:G310+'[1]Zyra per barazi Gjinore'!F162:F309+'[1]3.Buxhet e Financa'!F163:F310+'[1]Drejtoira e Sherbimeve publike'!F163:F310+[1]zjarrefiksat!G162:G309+'[1]Zyra komunale per komunitet dhe'!F162:F309+'[1]Drjetoria per Bujqesi'!F162:F309+'[1]Drejtoria e Inspektoratit'!F162:F309+'[1]6.Kadaster gjeodezi'!F162:F309+'[1]Drejtoria per Urbanizem'!F162:F309+'[1]7.Drejtoria per kultur rini dhe'!F162:F309+'[1]Përkrahja e Rinisë-'!F162:F309+'[1]Sporti dhe Rekreacioni'!F162:F309+[1]DKA!F163:F310+[1]DKSH!F162:F309+[1]Q.P.S!F162:F309</f>
        <v>0</v>
      </c>
      <c r="G164" s="311">
        <f>'[1] 1.Zyra e Kryetarit '!H162+'[1]Zyra e Kuvendit'!H162+'[1]2.Administrata'!H163+'[1]Zyra per barazi Gjinore'!G162+'[1]3.Buxhet e Financa'!G163+'[1]Drejtoira e Sherbimeve publike'!G163+[1]zjarrefiksat!H162+'[1]Zyra komunale per komunitet dhe'!G162+'[1]Drjetoria per Bujqesi'!G162+'[1]Drejtoria e Inspektoratit'!G162+'[1]6.Kadaster gjeodezi'!G162+'[1]Drejtoria per Urbanizem'!G162+'[1]7.Drejtoria per kultur rini dhe'!G162+'[1]Përkrahja e Rinisë-'!G162+'[1]Sporti dhe Rekreacioni'!G162+[1]DKA!G163+[1]DKSH!G162+[1]Q.P.S!G162</f>
        <v>0</v>
      </c>
      <c r="H164" s="312">
        <f t="shared" si="20"/>
        <v>0</v>
      </c>
      <c r="I164" s="189">
        <f t="shared" si="21"/>
        <v>0</v>
      </c>
      <c r="J164" s="190">
        <f t="shared" si="21"/>
        <v>0</v>
      </c>
      <c r="K164" s="203"/>
      <c r="L164" s="297">
        <v>0</v>
      </c>
      <c r="M164" s="303">
        <v>0</v>
      </c>
      <c r="N164" s="125"/>
    </row>
    <row r="165" spans="1:14" ht="19.5" hidden="1" customHeight="1">
      <c r="A165" s="214"/>
      <c r="B165" s="335" t="s">
        <v>143</v>
      </c>
      <c r="C165" s="333" t="s">
        <v>307</v>
      </c>
      <c r="D165" s="311">
        <f>'[1] 1.Zyra e Kryetarit '!E163+'[1]Zyra e Kuvendit'!E163+'[1]2.Administrata'!E164+'[1]Zyra per barazi Gjinore'!D163+'[1]3.Buxhet e Financa'!D164+'[1]Drejtoira e Sherbimeve publike'!D164+[1]zjarrefiksat!E163+'[1]Zyra komunale per komunitet dhe'!D163+'[1]Drjetoria per Bujqesi'!D163+'[1]Drejtoria e Inspektoratit'!D163+'[1]6.Kadaster gjeodezi'!D163+'[1]Drejtoria per Urbanizem'!D163+'[1]7.Drejtoria per kultur rini dhe'!D163+'[1]Përkrahja e Rinisë-'!D163+'[1]Sporti dhe Rekreacioni'!D163+[1]DKA!D164+[1]DKSH!D163+[1]Q.P.S!D163</f>
        <v>0</v>
      </c>
      <c r="E165" s="311">
        <f>'[1] 1.Zyra e Kryetarit '!F163:F310+'[1]Zyra e Kuvendit'!F163:F310+'[1]2.Administrata'!F164:F311+'[1]Zyra per barazi Gjinore'!E163:E310+'[1]3.Buxhet e Financa'!E164:E311+'[1]Drejtoira e Sherbimeve publike'!E164:E311+[1]zjarrefiksat!F163:F310+'[1]Zyra komunale per komunitet dhe'!E163:E310+'[1]Drjetoria per Bujqesi'!E163:E310+'[1]Drejtoria e Inspektoratit'!E163:E310+'[1]6.Kadaster gjeodezi'!E163:E310+'[1]Drejtoria per Urbanizem'!E163:E310+'[1]7.Drejtoria per kultur rini dhe'!E163:E310+'[1]Përkrahja e Rinisë-'!E163:E310+'[1]Sporti dhe Rekreacioni'!E163:E310+[1]DKA!E164:E311+[1]DKSH!E163:E310+[1]Q.P.S!E163:E310</f>
        <v>0</v>
      </c>
      <c r="F165" s="311">
        <f>'[1] 1.Zyra e Kryetarit '!G163:G310+'[1]Zyra e Kuvendit'!G163:G310+'[1]2.Administrata'!G164:G311+'[1]Zyra per barazi Gjinore'!F163:F310+'[1]3.Buxhet e Financa'!F164:F311+'[1]Drejtoira e Sherbimeve publike'!F164:F311+[1]zjarrefiksat!G163:G310+'[1]Zyra komunale per komunitet dhe'!F163:F310+'[1]Drjetoria per Bujqesi'!F163:F310+'[1]Drejtoria e Inspektoratit'!F163:F310+'[1]6.Kadaster gjeodezi'!F163:F310+'[1]Drejtoria per Urbanizem'!F163:F310+'[1]7.Drejtoria per kultur rini dhe'!F163:F310+'[1]Përkrahja e Rinisë-'!F163:F310+'[1]Sporti dhe Rekreacioni'!F163:F310+[1]DKA!F164:F311+[1]DKSH!F163:F310+[1]Q.P.S!F163:F310</f>
        <v>0</v>
      </c>
      <c r="G165" s="311">
        <f>'[1] 1.Zyra e Kryetarit '!H163+'[1]Zyra e Kuvendit'!H163+'[1]2.Administrata'!H164+'[1]Zyra per barazi Gjinore'!G163+'[1]3.Buxhet e Financa'!G164+'[1]Drejtoira e Sherbimeve publike'!G164+[1]zjarrefiksat!H163+'[1]Zyra komunale per komunitet dhe'!G163+'[1]Drjetoria per Bujqesi'!G163+'[1]Drejtoria e Inspektoratit'!G163+'[1]6.Kadaster gjeodezi'!G163+'[1]Drejtoria per Urbanizem'!G163+'[1]7.Drejtoria per kultur rini dhe'!G163+'[1]Përkrahja e Rinisë-'!G163+'[1]Sporti dhe Rekreacioni'!G163+[1]DKA!G164+[1]DKSH!G163+[1]Q.P.S!G163</f>
        <v>0</v>
      </c>
      <c r="H165" s="312">
        <f t="shared" si="20"/>
        <v>0</v>
      </c>
      <c r="I165" s="189">
        <f t="shared" si="21"/>
        <v>0</v>
      </c>
      <c r="J165" s="190">
        <f t="shared" si="21"/>
        <v>0</v>
      </c>
      <c r="K165" s="203"/>
      <c r="L165" s="297">
        <v>0</v>
      </c>
      <c r="M165" s="303">
        <v>0</v>
      </c>
      <c r="N165" s="125"/>
    </row>
    <row r="166" spans="1:14" ht="19.5" hidden="1" customHeight="1">
      <c r="A166" s="214"/>
      <c r="B166" s="334" t="s">
        <v>308</v>
      </c>
      <c r="C166" s="333" t="s">
        <v>309</v>
      </c>
      <c r="D166" s="311">
        <f>'[1] 1.Zyra e Kryetarit '!E164+'[1]Zyra e Kuvendit'!E164+'[1]2.Administrata'!E165+'[1]Zyra per barazi Gjinore'!D164+'[1]3.Buxhet e Financa'!D165+'[1]Drejtoira e Sherbimeve publike'!D165+[1]zjarrefiksat!E164+'[1]Zyra komunale per komunitet dhe'!D164+'[1]Drjetoria per Bujqesi'!D164+'[1]Drejtoria e Inspektoratit'!D164+'[1]6.Kadaster gjeodezi'!D164+'[1]Drejtoria per Urbanizem'!D164+'[1]7.Drejtoria per kultur rini dhe'!D164+'[1]Përkrahja e Rinisë-'!D164+'[1]Sporti dhe Rekreacioni'!D164+[1]DKA!D165+[1]DKSH!D164+[1]Q.P.S!D164</f>
        <v>0</v>
      </c>
      <c r="E166" s="311">
        <f>'[1] 1.Zyra e Kryetarit '!F164:F311+'[1]Zyra e Kuvendit'!F164:F311+'[1]2.Administrata'!F165:F312+'[1]Zyra per barazi Gjinore'!E164:E311+'[1]3.Buxhet e Financa'!E165:E312+'[1]Drejtoira e Sherbimeve publike'!E165:E312+[1]zjarrefiksat!F164:F311+'[1]Zyra komunale per komunitet dhe'!E164:E311+'[1]Drjetoria per Bujqesi'!E164:E311+'[1]Drejtoria e Inspektoratit'!E164:E311+'[1]6.Kadaster gjeodezi'!E164:E311+'[1]Drejtoria per Urbanizem'!E164:E311+'[1]7.Drejtoria per kultur rini dhe'!E164:E311+'[1]Përkrahja e Rinisë-'!E164:E311+'[1]Sporti dhe Rekreacioni'!E164:E311+[1]DKA!E165:E312+[1]DKSH!E164:E311+[1]Q.P.S!E164:E311</f>
        <v>0</v>
      </c>
      <c r="F166" s="311">
        <f>'[1] 1.Zyra e Kryetarit '!G164:G311+'[1]Zyra e Kuvendit'!G164:G311+'[1]2.Administrata'!G165:G312+'[1]Zyra per barazi Gjinore'!F164:F311+'[1]3.Buxhet e Financa'!F165:F312+'[1]Drejtoira e Sherbimeve publike'!F165:F312+[1]zjarrefiksat!G164:G311+'[1]Zyra komunale per komunitet dhe'!F164:F311+'[1]Drjetoria per Bujqesi'!F164:F311+'[1]Drejtoria e Inspektoratit'!F164:F311+'[1]6.Kadaster gjeodezi'!F164:F311+'[1]Drejtoria per Urbanizem'!F164:F311+'[1]7.Drejtoria per kultur rini dhe'!F164:F311+'[1]Përkrahja e Rinisë-'!F164:F311+'[1]Sporti dhe Rekreacioni'!F164:F311+[1]DKA!F165:F312+[1]DKSH!F164:F311+[1]Q.P.S!F164:F311</f>
        <v>0</v>
      </c>
      <c r="G166" s="311">
        <f>'[1] 1.Zyra e Kryetarit '!H164+'[1]Zyra e Kuvendit'!H164+'[1]2.Administrata'!H165+'[1]Zyra per barazi Gjinore'!G164+'[1]3.Buxhet e Financa'!G165+'[1]Drejtoira e Sherbimeve publike'!G165+[1]zjarrefiksat!H164+'[1]Zyra komunale per komunitet dhe'!G164+'[1]Drjetoria per Bujqesi'!G164+'[1]Drejtoria e Inspektoratit'!G164+'[1]6.Kadaster gjeodezi'!G164+'[1]Drejtoria per Urbanizem'!G164+'[1]7.Drejtoria per kultur rini dhe'!G164+'[1]Përkrahja e Rinisë-'!G164+'[1]Sporti dhe Rekreacioni'!G164+[1]DKA!G165+[1]DKSH!G164+[1]Q.P.S!G164</f>
        <v>0</v>
      </c>
      <c r="H166" s="312">
        <f t="shared" si="20"/>
        <v>0</v>
      </c>
      <c r="I166" s="189">
        <f t="shared" si="21"/>
        <v>0</v>
      </c>
      <c r="J166" s="190">
        <f t="shared" si="21"/>
        <v>0</v>
      </c>
      <c r="K166" s="212"/>
      <c r="L166" s="297">
        <v>0</v>
      </c>
      <c r="M166" s="303">
        <v>0</v>
      </c>
      <c r="N166" s="125"/>
    </row>
    <row r="167" spans="1:14" ht="19.5" hidden="1" customHeight="1">
      <c r="A167" s="214"/>
      <c r="B167" s="334" t="s">
        <v>146</v>
      </c>
      <c r="C167" s="333" t="s">
        <v>310</v>
      </c>
      <c r="D167" s="311">
        <f>'[1] 1.Zyra e Kryetarit '!E165+'[1]Zyra e Kuvendit'!E165+'[1]2.Administrata'!E166+'[1]Zyra per barazi Gjinore'!D165+'[1]3.Buxhet e Financa'!D166+'[1]Drejtoira e Sherbimeve publike'!D166+[1]zjarrefiksat!E165+'[1]Zyra komunale per komunitet dhe'!D165+'[1]Drjetoria per Bujqesi'!D165+'[1]Drejtoria e Inspektoratit'!D165+'[1]6.Kadaster gjeodezi'!D165+'[1]Drejtoria per Urbanizem'!D165+'[1]7.Drejtoria per kultur rini dhe'!D165+'[1]Përkrahja e Rinisë-'!D165+'[1]Sporti dhe Rekreacioni'!D165+[1]DKA!D166+[1]DKSH!D165+[1]Q.P.S!D165</f>
        <v>0</v>
      </c>
      <c r="E167" s="311">
        <f>'[1] 1.Zyra e Kryetarit '!F165:F312+'[1]Zyra e Kuvendit'!F165:F312+'[1]2.Administrata'!F166:F313+'[1]Zyra per barazi Gjinore'!E165:E312+'[1]3.Buxhet e Financa'!E166:E313+'[1]Drejtoira e Sherbimeve publike'!E166:E313+[1]zjarrefiksat!F165:F312+'[1]Zyra komunale per komunitet dhe'!E165:E312+'[1]Drjetoria per Bujqesi'!E165:E312+'[1]Drejtoria e Inspektoratit'!E165:E312+'[1]6.Kadaster gjeodezi'!E165:E312+'[1]Drejtoria per Urbanizem'!E165:E312+'[1]7.Drejtoria per kultur rini dhe'!E165:E312+'[1]Përkrahja e Rinisë-'!E165:E312+'[1]Sporti dhe Rekreacioni'!E165:E312+[1]DKA!E166:E313+[1]DKSH!E165:E312+[1]Q.P.S!E165:E312</f>
        <v>0</v>
      </c>
      <c r="F167" s="311">
        <f>'[1] 1.Zyra e Kryetarit '!G165:G312+'[1]Zyra e Kuvendit'!G165:G312+'[1]2.Administrata'!G166:G313+'[1]Zyra per barazi Gjinore'!F165:F312+'[1]3.Buxhet e Financa'!F166:F313+'[1]Drejtoira e Sherbimeve publike'!F166:F313+[1]zjarrefiksat!G165:G312+'[1]Zyra komunale per komunitet dhe'!F165:F312+'[1]Drjetoria per Bujqesi'!F165:F312+'[1]Drejtoria e Inspektoratit'!F165:F312+'[1]6.Kadaster gjeodezi'!F165:F312+'[1]Drejtoria per Urbanizem'!F165:F312+'[1]7.Drejtoria per kultur rini dhe'!F165:F312+'[1]Përkrahja e Rinisë-'!F165:F312+'[1]Sporti dhe Rekreacioni'!F165:F312+[1]DKA!F166:F313+[1]DKSH!F165:F312+[1]Q.P.S!F165:F312</f>
        <v>0</v>
      </c>
      <c r="G167" s="311">
        <f>'[1] 1.Zyra e Kryetarit '!H165+'[1]Zyra e Kuvendit'!H165+'[1]2.Administrata'!H166+'[1]Zyra per barazi Gjinore'!G165+'[1]3.Buxhet e Financa'!G166+'[1]Drejtoira e Sherbimeve publike'!G166+[1]zjarrefiksat!H165+'[1]Zyra komunale per komunitet dhe'!G165+'[1]Drjetoria per Bujqesi'!G165+'[1]Drejtoria e Inspektoratit'!G165+'[1]6.Kadaster gjeodezi'!G165+'[1]Drejtoria per Urbanizem'!G165+'[1]7.Drejtoria per kultur rini dhe'!G165+'[1]Përkrahja e Rinisë-'!G165+'[1]Sporti dhe Rekreacioni'!G165+[1]DKA!G166+[1]DKSH!G165+[1]Q.P.S!G165</f>
        <v>0</v>
      </c>
      <c r="H167" s="312">
        <f t="shared" si="20"/>
        <v>0</v>
      </c>
      <c r="I167" s="189">
        <f t="shared" si="21"/>
        <v>0</v>
      </c>
      <c r="J167" s="190">
        <f t="shared" si="21"/>
        <v>0</v>
      </c>
      <c r="K167" s="203"/>
      <c r="L167" s="297">
        <v>0</v>
      </c>
      <c r="M167" s="303">
        <v>0</v>
      </c>
      <c r="N167" s="125"/>
    </row>
    <row r="168" spans="1:14" ht="19.5" hidden="1" customHeight="1">
      <c r="A168" s="214"/>
      <c r="B168" s="334" t="s">
        <v>147</v>
      </c>
      <c r="C168" s="333" t="s">
        <v>311</v>
      </c>
      <c r="D168" s="311">
        <f>'[1] 1.Zyra e Kryetarit '!E166+'[1]Zyra e Kuvendit'!E166+'[1]2.Administrata'!E167+'[1]Zyra per barazi Gjinore'!D166+'[1]3.Buxhet e Financa'!D167+'[1]Drejtoira e Sherbimeve publike'!D167+[1]zjarrefiksat!E166+'[1]Zyra komunale per komunitet dhe'!D166+'[1]Drjetoria per Bujqesi'!D166+'[1]Drejtoria e Inspektoratit'!D166+'[1]6.Kadaster gjeodezi'!D166+'[1]Drejtoria per Urbanizem'!D166+'[1]7.Drejtoria per kultur rini dhe'!D166+'[1]Përkrahja e Rinisë-'!D166+'[1]Sporti dhe Rekreacioni'!D166+[1]DKA!D167+[1]DKSH!D166+[1]Q.P.S!D166</f>
        <v>0</v>
      </c>
      <c r="E168" s="311">
        <f>'[1] 1.Zyra e Kryetarit '!F166:F313+'[1]Zyra e Kuvendit'!F166:F313+'[1]2.Administrata'!F167:F314+'[1]Zyra per barazi Gjinore'!E166:E313+'[1]3.Buxhet e Financa'!E167:E314+'[1]Drejtoira e Sherbimeve publike'!E167:E314+[1]zjarrefiksat!F166:F313+'[1]Zyra komunale per komunitet dhe'!E166:E313+'[1]Drjetoria per Bujqesi'!E166:E313+'[1]Drejtoria e Inspektoratit'!E166:E313+'[1]6.Kadaster gjeodezi'!E166:E313+'[1]Drejtoria per Urbanizem'!E166:E313+'[1]7.Drejtoria per kultur rini dhe'!E166:E313+'[1]Përkrahja e Rinisë-'!E166:E313+'[1]Sporti dhe Rekreacioni'!E166:E313+[1]DKA!E167:E314+[1]DKSH!E166:E313+[1]Q.P.S!E166:E313</f>
        <v>0</v>
      </c>
      <c r="F168" s="311">
        <f>'[1] 1.Zyra e Kryetarit '!G166:G313+'[1]Zyra e Kuvendit'!G166:G313+'[1]2.Administrata'!G167:G314+'[1]Zyra per barazi Gjinore'!F166:F313+'[1]3.Buxhet e Financa'!F167:F314+'[1]Drejtoira e Sherbimeve publike'!F167:F314+[1]zjarrefiksat!G166:G313+'[1]Zyra komunale per komunitet dhe'!F166:F313+'[1]Drjetoria per Bujqesi'!F166:F313+'[1]Drejtoria e Inspektoratit'!F166:F313+'[1]6.Kadaster gjeodezi'!F166:F313+'[1]Drejtoria per Urbanizem'!F166:F313+'[1]7.Drejtoria per kultur rini dhe'!F166:F313+'[1]Përkrahja e Rinisë-'!F166:F313+'[1]Sporti dhe Rekreacioni'!F166:F313+[1]DKA!F167:F314+[1]DKSH!F166:F313+[1]Q.P.S!F166:F313</f>
        <v>0</v>
      </c>
      <c r="G168" s="311">
        <f>'[1] 1.Zyra e Kryetarit '!H166+'[1]Zyra e Kuvendit'!H166+'[1]2.Administrata'!H167+'[1]Zyra per barazi Gjinore'!G166+'[1]3.Buxhet e Financa'!G167+'[1]Drejtoira e Sherbimeve publike'!G167+[1]zjarrefiksat!H166+'[1]Zyra komunale per komunitet dhe'!G166+'[1]Drjetoria per Bujqesi'!G166+'[1]Drejtoria e Inspektoratit'!G166+'[1]6.Kadaster gjeodezi'!G166+'[1]Drejtoria per Urbanizem'!G166+'[1]7.Drejtoria per kultur rini dhe'!G166+'[1]Përkrahja e Rinisë-'!G166+'[1]Sporti dhe Rekreacioni'!G166+[1]DKA!G167+[1]DKSH!G166+[1]Q.P.S!G166</f>
        <v>0</v>
      </c>
      <c r="H168" s="312">
        <f t="shared" si="20"/>
        <v>0</v>
      </c>
      <c r="I168" s="189">
        <f t="shared" si="21"/>
        <v>0</v>
      </c>
      <c r="J168" s="190">
        <f t="shared" si="21"/>
        <v>0</v>
      </c>
      <c r="K168" s="203"/>
      <c r="L168" s="297">
        <v>0</v>
      </c>
      <c r="M168" s="303">
        <v>0</v>
      </c>
      <c r="N168" s="125"/>
    </row>
    <row r="169" spans="1:14" ht="19.5" hidden="1" customHeight="1">
      <c r="A169" s="214"/>
      <c r="B169" s="334" t="s">
        <v>312</v>
      </c>
      <c r="C169" s="333" t="s">
        <v>313</v>
      </c>
      <c r="D169" s="311">
        <f>'[1] 1.Zyra e Kryetarit '!E167+'[1]Zyra e Kuvendit'!E167+'[1]2.Administrata'!E168+'[1]Zyra per barazi Gjinore'!D167+'[1]3.Buxhet e Financa'!D168+'[1]Drejtoira e Sherbimeve publike'!D168+[1]zjarrefiksat!E167+'[1]Zyra komunale per komunitet dhe'!D167+'[1]Drjetoria per Bujqesi'!D167+'[1]Drejtoria e Inspektoratit'!D167+'[1]6.Kadaster gjeodezi'!D167+'[1]Drejtoria per Urbanizem'!D167+'[1]7.Drejtoria per kultur rini dhe'!D167+'[1]Përkrahja e Rinisë-'!D167+'[1]Sporti dhe Rekreacioni'!D167+[1]DKA!D168+[1]DKSH!D167+[1]Q.P.S!D167</f>
        <v>0</v>
      </c>
      <c r="E169" s="311">
        <f>'[1] 1.Zyra e Kryetarit '!F167:F314+'[1]Zyra e Kuvendit'!F167:F314+'[1]2.Administrata'!F168:F315+'[1]Zyra per barazi Gjinore'!E167:E314+'[1]3.Buxhet e Financa'!E168:E315+'[1]Drejtoira e Sherbimeve publike'!E168:E315+[1]zjarrefiksat!F167:F314+'[1]Zyra komunale per komunitet dhe'!E167:E314+'[1]Drjetoria per Bujqesi'!E167:E314+'[1]Drejtoria e Inspektoratit'!E167:E314+'[1]6.Kadaster gjeodezi'!E167:E314+'[1]Drejtoria per Urbanizem'!E167:E314+'[1]7.Drejtoria per kultur rini dhe'!E167:E314+'[1]Përkrahja e Rinisë-'!E167:E314+'[1]Sporti dhe Rekreacioni'!E167:E314+[1]DKA!E168:E315+[1]DKSH!E167:E314+[1]Q.P.S!E167:E314</f>
        <v>0</v>
      </c>
      <c r="F169" s="311">
        <f>'[1] 1.Zyra e Kryetarit '!G167:G314+'[1]Zyra e Kuvendit'!G167:G314+'[1]2.Administrata'!G168:G315+'[1]Zyra per barazi Gjinore'!F167:F314+'[1]3.Buxhet e Financa'!F168:F315+'[1]Drejtoira e Sherbimeve publike'!F168:F315+[1]zjarrefiksat!G167:G314+'[1]Zyra komunale per komunitet dhe'!F167:F314+'[1]Drjetoria per Bujqesi'!F167:F314+'[1]Drejtoria e Inspektoratit'!F167:F314+'[1]6.Kadaster gjeodezi'!F167:F314+'[1]Drejtoria per Urbanizem'!F167:F314+'[1]7.Drejtoria per kultur rini dhe'!F167:F314+'[1]Përkrahja e Rinisë-'!F167:F314+'[1]Sporti dhe Rekreacioni'!F167:F314+[1]DKA!F168:F315+[1]DKSH!F167:F314+[1]Q.P.S!F167:F314</f>
        <v>0</v>
      </c>
      <c r="G169" s="311">
        <f>'[1] 1.Zyra e Kryetarit '!H167+'[1]Zyra e Kuvendit'!H167+'[1]2.Administrata'!H168+'[1]Zyra per barazi Gjinore'!G167+'[1]3.Buxhet e Financa'!G168+'[1]Drejtoira e Sherbimeve publike'!G168+[1]zjarrefiksat!H167+'[1]Zyra komunale per komunitet dhe'!G167+'[1]Drjetoria per Bujqesi'!G167+'[1]Drejtoria e Inspektoratit'!G167+'[1]6.Kadaster gjeodezi'!G167+'[1]Drejtoria per Urbanizem'!G167+'[1]7.Drejtoria per kultur rini dhe'!G167+'[1]Përkrahja e Rinisë-'!G167+'[1]Sporti dhe Rekreacioni'!G167+[1]DKA!G168+[1]DKSH!G167+[1]Q.P.S!G167</f>
        <v>0</v>
      </c>
      <c r="H169" s="312">
        <f t="shared" si="20"/>
        <v>0</v>
      </c>
      <c r="I169" s="189">
        <f t="shared" si="21"/>
        <v>0</v>
      </c>
      <c r="J169" s="190">
        <f t="shared" si="21"/>
        <v>0</v>
      </c>
      <c r="K169" s="212"/>
      <c r="L169" s="297">
        <v>0</v>
      </c>
      <c r="M169" s="303">
        <v>0</v>
      </c>
      <c r="N169" s="125"/>
    </row>
    <row r="170" spans="1:14" ht="18.75" hidden="1" customHeight="1">
      <c r="A170" s="214"/>
      <c r="B170" s="334" t="s">
        <v>149</v>
      </c>
      <c r="C170" s="333" t="s">
        <v>314</v>
      </c>
      <c r="D170" s="311">
        <f>'[1] 1.Zyra e Kryetarit '!E168+'[1]Zyra e Kuvendit'!E168+'[1]2.Administrata'!E169+'[1]Zyra per barazi Gjinore'!D168+'[1]3.Buxhet e Financa'!D169+'[1]Drejtoira e Sherbimeve publike'!D169+[1]zjarrefiksat!E168+'[1]Zyra komunale per komunitet dhe'!D168+'[1]Drjetoria per Bujqesi'!D168+'[1]Drejtoria e Inspektoratit'!D168+'[1]6.Kadaster gjeodezi'!D168+'[1]Drejtoria per Urbanizem'!D168+'[1]7.Drejtoria per kultur rini dhe'!D168+'[1]Përkrahja e Rinisë-'!D168+'[1]Sporti dhe Rekreacioni'!D168+[1]DKA!D169+[1]DKSH!D168+[1]Q.P.S!D168</f>
        <v>0</v>
      </c>
      <c r="E170" s="311">
        <f>'[1] 1.Zyra e Kryetarit '!F168:F315+'[1]Zyra e Kuvendit'!F168:F315+'[1]2.Administrata'!F169:F316+'[1]Zyra per barazi Gjinore'!E168:E315+'[1]3.Buxhet e Financa'!E169:E316+'[1]Drejtoira e Sherbimeve publike'!E169:E316+[1]zjarrefiksat!F168:F315+'[1]Zyra komunale per komunitet dhe'!E168:E315+'[1]Drjetoria per Bujqesi'!E168:E315+'[1]Drejtoria e Inspektoratit'!E168:E315+'[1]6.Kadaster gjeodezi'!E168:E315+'[1]Drejtoria per Urbanizem'!E168:E315+'[1]7.Drejtoria per kultur rini dhe'!E168:E315+'[1]Përkrahja e Rinisë-'!E168:E315+'[1]Sporti dhe Rekreacioni'!E168:E315+[1]DKA!E169:E316+[1]DKSH!E168:E315+[1]Q.P.S!E168:E315</f>
        <v>0</v>
      </c>
      <c r="F170" s="311">
        <f>'[1] 1.Zyra e Kryetarit '!G168:G315+'[1]Zyra e Kuvendit'!G168:G315+'[1]2.Administrata'!G169:G316+'[1]Zyra per barazi Gjinore'!F168:F315+'[1]3.Buxhet e Financa'!F169:F316+'[1]Drejtoira e Sherbimeve publike'!F169:F316+[1]zjarrefiksat!G168:G315+'[1]Zyra komunale per komunitet dhe'!F168:F315+'[1]Drjetoria per Bujqesi'!F168:F315+'[1]Drejtoria e Inspektoratit'!F168:F315+'[1]6.Kadaster gjeodezi'!F168:F315+'[1]Drejtoria per Urbanizem'!F168:F315+'[1]7.Drejtoria per kultur rini dhe'!F168:F315+'[1]Përkrahja e Rinisë-'!F168:F315+'[1]Sporti dhe Rekreacioni'!F168:F315+[1]DKA!F169:F316+[1]DKSH!F168:F315+[1]Q.P.S!F168:F315</f>
        <v>0</v>
      </c>
      <c r="G170" s="311">
        <f>'[1] 1.Zyra e Kryetarit '!H168+'[1]Zyra e Kuvendit'!H168+'[1]2.Administrata'!H169+'[1]Zyra per barazi Gjinore'!G168+'[1]3.Buxhet e Financa'!G169+'[1]Drejtoira e Sherbimeve publike'!G169+[1]zjarrefiksat!H168+'[1]Zyra komunale per komunitet dhe'!G168+'[1]Drjetoria per Bujqesi'!G168+'[1]Drejtoria e Inspektoratit'!G168+'[1]6.Kadaster gjeodezi'!G168+'[1]Drejtoria per Urbanizem'!G168+'[1]7.Drejtoria per kultur rini dhe'!G168+'[1]Përkrahja e Rinisë-'!G168+'[1]Sporti dhe Rekreacioni'!G168+[1]DKA!G169+[1]DKSH!G168+[1]Q.P.S!G168</f>
        <v>0</v>
      </c>
      <c r="H170" s="312">
        <f t="shared" si="20"/>
        <v>0</v>
      </c>
      <c r="I170" s="189">
        <f t="shared" si="21"/>
        <v>0</v>
      </c>
      <c r="J170" s="190">
        <f t="shared" si="21"/>
        <v>0</v>
      </c>
      <c r="K170" s="203">
        <v>1</v>
      </c>
      <c r="L170" s="297">
        <v>0</v>
      </c>
      <c r="M170" s="303">
        <v>0</v>
      </c>
      <c r="N170" s="125"/>
    </row>
    <row r="171" spans="1:14" ht="19.5" hidden="1" customHeight="1">
      <c r="A171" s="214"/>
      <c r="B171" s="209" t="s">
        <v>315</v>
      </c>
      <c r="C171" s="336" t="s">
        <v>316</v>
      </c>
      <c r="D171" s="321">
        <f>D175+D174+D173+D172</f>
        <v>0</v>
      </c>
      <c r="E171" s="321">
        <f>E175+E174+E173+E172</f>
        <v>0</v>
      </c>
      <c r="F171" s="321">
        <f>F175+F174+F173+F172</f>
        <v>0</v>
      </c>
      <c r="G171" s="321">
        <f>G175+G174+G173+G172</f>
        <v>0</v>
      </c>
      <c r="H171" s="321">
        <f>H175+H174+H173+H172</f>
        <v>0</v>
      </c>
      <c r="I171" s="189"/>
      <c r="J171" s="190"/>
      <c r="K171" s="203"/>
      <c r="L171" s="297">
        <v>0</v>
      </c>
      <c r="M171" s="303">
        <v>0</v>
      </c>
      <c r="N171" s="125"/>
    </row>
    <row r="172" spans="1:14" ht="19.5" hidden="1" customHeight="1">
      <c r="A172" s="214"/>
      <c r="B172" s="332" t="s">
        <v>317</v>
      </c>
      <c r="C172" s="333">
        <v>31700</v>
      </c>
      <c r="D172" s="311"/>
      <c r="E172" s="311">
        <f>'[1] 1.Zyra e Kryetarit '!F170:F317+'[1]Zyra e Kuvendit'!F170:F317+'[1]2.Administrata'!F171:F318+'[1]Zyra per barazi Gjinore'!E170:E317+'[1]3.Buxhet e Financa'!E171:E318+'[1]Drejtoira e Sherbimeve publike'!E171:E318+[1]zjarrefiksat!F170:F317+'[1]Zyra komunale per komunitet dhe'!E170:E317+'[1]Drjetoria per Bujqesi'!E170:E317+'[1]Drejtoria e Inspektoratit'!E170:E317+'[1]6.Kadaster gjeodezi'!E170:E317+'[1]Drejtoria per Urbanizem'!E170:E317+'[1]7.Drejtoria per kultur rini dhe'!E170:E317+'[1]Përkrahja e Rinisë-'!E170:E317+'[1]Sporti dhe Rekreacioni'!E170:E317+[1]DKA!E171:E318+[1]DKSH!E170:E317+[1]Q.P.S!E170:E317</f>
        <v>0</v>
      </c>
      <c r="F172" s="311">
        <f>'[1] 1.Zyra e Kryetarit '!G170:G317+'[1]Zyra e Kuvendit'!G170:G317+'[1]2.Administrata'!G171:G318+'[1]Zyra per barazi Gjinore'!F170:F317+'[1]3.Buxhet e Financa'!F171:F318+'[1]Drejtoira e Sherbimeve publike'!F171:F318+[1]zjarrefiksat!G170:G317+'[1]Zyra komunale per komunitet dhe'!F170:F317+'[1]Drjetoria per Bujqesi'!F170:F317+'[1]Drejtoria e Inspektoratit'!F170:F317+'[1]6.Kadaster gjeodezi'!F170:F317+'[1]Drejtoria per Urbanizem'!F170:F317+'[1]7.Drejtoria per kultur rini dhe'!F170:F317+'[1]Përkrahja e Rinisë-'!F170:F317+'[1]Sporti dhe Rekreacioni'!F170:F317+[1]DKA!F171:F318+[1]DKSH!F170:F317+[1]Q.P.S!F170:F317</f>
        <v>0</v>
      </c>
      <c r="G172" s="311">
        <f>'[1] 1.Zyra e Kryetarit '!H170+'[1]Zyra e Kuvendit'!H170+'[1]2.Administrata'!H171+'[1]Zyra per barazi Gjinore'!G170+'[1]3.Buxhet e Financa'!G171+'[1]Drejtoira e Sherbimeve publike'!G171+[1]zjarrefiksat!H170+'[1]Zyra komunale per komunitet dhe'!G170+'[1]Drjetoria per Bujqesi'!G170+'[1]Drejtoria e Inspektoratit'!G170+'[1]6.Kadaster gjeodezi'!G170+'[1]Drejtoria per Urbanizem'!G170+'[1]7.Drejtoria per kultur rini dhe'!G170+'[1]Përkrahja e Rinisë-'!G170+'[1]Sporti dhe Rekreacioni'!G170+[1]DKA!G171+[1]DKSH!G170+[1]Q.P.S!G170</f>
        <v>0</v>
      </c>
      <c r="H172" s="312">
        <f>D172+E172+F172+G172</f>
        <v>0</v>
      </c>
      <c r="I172" s="189">
        <f t="shared" si="21"/>
        <v>0</v>
      </c>
      <c r="J172" s="190">
        <f t="shared" si="21"/>
        <v>0</v>
      </c>
      <c r="K172" s="203"/>
      <c r="L172" s="297">
        <v>0</v>
      </c>
      <c r="M172" s="303">
        <v>0</v>
      </c>
      <c r="N172" s="125"/>
    </row>
    <row r="173" spans="1:14" ht="19.5" hidden="1" customHeight="1">
      <c r="A173" s="214"/>
      <c r="B173" s="332" t="s">
        <v>318</v>
      </c>
      <c r="C173" s="333" t="s">
        <v>319</v>
      </c>
      <c r="D173" s="311">
        <f>'[1] 1.Zyra e Kryetarit '!E171+'[1]Zyra e Kuvendit'!E171+'[1]2.Administrata'!E172+'[1]Zyra per barazi Gjinore'!D171+'[1]3.Buxhet e Financa'!D172+'[1]Drejtoira e Sherbimeve publike'!D172+[1]zjarrefiksat!E171+'[1]Zyra komunale per komunitet dhe'!D171+'[1]Drjetoria per Bujqesi'!D171+'[1]Drejtoria e Inspektoratit'!D171+'[1]6.Kadaster gjeodezi'!D171+'[1]Drejtoria per Urbanizem'!D171+'[1]7.Drejtoria per kultur rini dhe'!D171+'[1]Përkrahja e Rinisë-'!D171+'[1]Sporti dhe Rekreacioni'!D171+[1]DKA!D172+[1]DKSH!D171+[1]Q.P.S!D171</f>
        <v>0</v>
      </c>
      <c r="E173" s="311">
        <f>'[1] 1.Zyra e Kryetarit '!F171:F318+'[1]Zyra e Kuvendit'!F171:F318+'[1]2.Administrata'!F172:F319+'[1]Zyra per barazi Gjinore'!E171:E318+'[1]3.Buxhet e Financa'!E172:E319+'[1]Drejtoira e Sherbimeve publike'!E172:E319+[1]zjarrefiksat!F171:F318+'[1]Zyra komunale per komunitet dhe'!E171:E318+'[1]Drjetoria per Bujqesi'!E171:E318+'[1]Drejtoria e Inspektoratit'!E171:E318+'[1]6.Kadaster gjeodezi'!E171:E318+'[1]Drejtoria per Urbanizem'!E171:E318+'[1]7.Drejtoria per kultur rini dhe'!E171:E318+'[1]Përkrahja e Rinisë-'!E171:E318+'[1]Sporti dhe Rekreacioni'!E171:E318+[1]DKA!E172:E319+[1]DKSH!E171:E318+[1]Q.P.S!E171:E318</f>
        <v>0</v>
      </c>
      <c r="F173" s="311">
        <f>'[1] 1.Zyra e Kryetarit '!G171:G318+'[1]Zyra e Kuvendit'!G171:G318+'[1]2.Administrata'!G172:G319+'[1]Zyra per barazi Gjinore'!F171:F318+'[1]3.Buxhet e Financa'!F172:F319+'[1]Drejtoira e Sherbimeve publike'!F172:F319+[1]zjarrefiksat!G171:G318+'[1]Zyra komunale per komunitet dhe'!F171:F318+'[1]Drjetoria per Bujqesi'!F171:F318+'[1]Drejtoria e Inspektoratit'!F171:F318+'[1]6.Kadaster gjeodezi'!F171:F318+'[1]Drejtoria per Urbanizem'!F171:F318+'[1]7.Drejtoria per kultur rini dhe'!F171:F318+'[1]Përkrahja e Rinisë-'!F171:F318+'[1]Sporti dhe Rekreacioni'!F171:F318+[1]DKA!F172:F319+[1]DKSH!F171:F318+[1]Q.P.S!F171:F318</f>
        <v>0</v>
      </c>
      <c r="G173" s="311">
        <f>'[1] 1.Zyra e Kryetarit '!H171+'[1]Zyra e Kuvendit'!H171+'[1]2.Administrata'!H172+'[1]Zyra per barazi Gjinore'!G171+'[1]3.Buxhet e Financa'!G172+'[1]Drejtoira e Sherbimeve publike'!G172+[1]zjarrefiksat!H171+'[1]Zyra komunale per komunitet dhe'!G171+'[1]Drjetoria per Bujqesi'!G171+'[1]Drejtoria e Inspektoratit'!G171+'[1]6.Kadaster gjeodezi'!G171+'[1]Drejtoria per Urbanizem'!G171+'[1]7.Drejtoria per kultur rini dhe'!G171+'[1]Përkrahja e Rinisë-'!G171+'[1]Sporti dhe Rekreacioni'!G171+[1]DKA!G172+[1]DKSH!G171+[1]Q.P.S!G171</f>
        <v>0</v>
      </c>
      <c r="H173" s="312">
        <f>D173+E173+F173+G173</f>
        <v>0</v>
      </c>
      <c r="I173" s="189">
        <f t="shared" si="21"/>
        <v>0</v>
      </c>
      <c r="J173" s="190">
        <f t="shared" si="21"/>
        <v>0</v>
      </c>
      <c r="K173" s="337"/>
      <c r="L173" s="297">
        <v>0</v>
      </c>
      <c r="M173" s="303">
        <v>0</v>
      </c>
      <c r="N173" s="125"/>
    </row>
    <row r="174" spans="1:14" ht="19.5" hidden="1" customHeight="1">
      <c r="A174" s="214"/>
      <c r="B174" s="332" t="s">
        <v>320</v>
      </c>
      <c r="C174" s="333" t="s">
        <v>321</v>
      </c>
      <c r="D174" s="311">
        <f>'[1] 1.Zyra e Kryetarit '!E172+'[1]Zyra e Kuvendit'!E172+'[1]2.Administrata'!E173+'[1]Zyra per barazi Gjinore'!D172+'[1]3.Buxhet e Financa'!D173+'[1]Drejtoira e Sherbimeve publike'!D173+[1]zjarrefiksat!E172+'[1]Zyra komunale per komunitet dhe'!D172+'[1]Drjetoria per Bujqesi'!D172+'[1]Drejtoria e Inspektoratit'!D172+'[1]6.Kadaster gjeodezi'!D172+'[1]Drejtoria per Urbanizem'!D172+'[1]7.Drejtoria per kultur rini dhe'!D172+'[1]Përkrahja e Rinisë-'!D172+'[1]Sporti dhe Rekreacioni'!D172+[1]DKA!D173+[1]DKSH!D172+[1]Q.P.S!D172</f>
        <v>0</v>
      </c>
      <c r="E174" s="311">
        <f>'[1] 1.Zyra e Kryetarit '!F172:F319+'[1]Zyra e Kuvendit'!F172:F319+'[1]2.Administrata'!F173:F320+'[1]Zyra per barazi Gjinore'!E172:E319+'[1]3.Buxhet e Financa'!E173:E320+'[1]Drejtoira e Sherbimeve publike'!E173:E320+[1]zjarrefiksat!F172:F319+'[1]Zyra komunale per komunitet dhe'!E172:E319+'[1]Drjetoria per Bujqesi'!E172:E319+'[1]Drejtoria e Inspektoratit'!E172:E319+'[1]6.Kadaster gjeodezi'!E172:E319+'[1]Drejtoria per Urbanizem'!E172:E319+'[1]7.Drejtoria per kultur rini dhe'!E172:E319+'[1]Përkrahja e Rinisë-'!E172:E319+'[1]Sporti dhe Rekreacioni'!E172:E319+[1]DKA!E173:E320+[1]DKSH!E172:E319+[1]Q.P.S!E172:E319</f>
        <v>0</v>
      </c>
      <c r="F174" s="311">
        <f>'[1] 1.Zyra e Kryetarit '!G172:G319+'[1]Zyra e Kuvendit'!G172:G319+'[1]2.Administrata'!G173:G320+'[1]Zyra per barazi Gjinore'!F172:F319+'[1]3.Buxhet e Financa'!F173:F320+'[1]Drejtoira e Sherbimeve publike'!F173:F320+[1]zjarrefiksat!G172:G319+'[1]Zyra komunale per komunitet dhe'!F172:F319+'[1]Drjetoria per Bujqesi'!F172:F319+'[1]Drejtoria e Inspektoratit'!F172:F319+'[1]6.Kadaster gjeodezi'!F172:F319+'[1]Drejtoria per Urbanizem'!F172:F319+'[1]7.Drejtoria per kultur rini dhe'!F172:F319+'[1]Përkrahja e Rinisë-'!F172:F319+'[1]Sporti dhe Rekreacioni'!F172:F319+[1]DKA!F173:F320+[1]DKSH!F172:F319+[1]Q.P.S!F172:F319</f>
        <v>0</v>
      </c>
      <c r="G174" s="311">
        <f>'[1] 1.Zyra e Kryetarit '!H172+'[1]Zyra e Kuvendit'!H172+'[1]2.Administrata'!H173+'[1]Zyra per barazi Gjinore'!G172+'[1]3.Buxhet e Financa'!G173+'[1]Drejtoira e Sherbimeve publike'!G173+[1]zjarrefiksat!H172+'[1]Zyra komunale per komunitet dhe'!G172+'[1]Drjetoria per Bujqesi'!G172+'[1]Drejtoria e Inspektoratit'!G172+'[1]6.Kadaster gjeodezi'!G172+'[1]Drejtoria per Urbanizem'!G172+'[1]7.Drejtoria per kultur rini dhe'!G172+'[1]Përkrahja e Rinisë-'!G172+'[1]Sporti dhe Rekreacioni'!G172+[1]DKA!G173+[1]DKSH!G172+[1]Q.P.S!G172</f>
        <v>0</v>
      </c>
      <c r="H174" s="312">
        <f>D174+E174+F174+G174</f>
        <v>0</v>
      </c>
      <c r="I174" s="189"/>
      <c r="J174" s="190"/>
      <c r="K174" s="338"/>
      <c r="L174" s="297">
        <v>0</v>
      </c>
      <c r="M174" s="303">
        <v>0</v>
      </c>
      <c r="N174" s="125"/>
    </row>
    <row r="175" spans="1:14" ht="19.5" hidden="1" customHeight="1">
      <c r="A175" s="214"/>
      <c r="B175" s="332" t="s">
        <v>322</v>
      </c>
      <c r="C175" s="333" t="s">
        <v>323</v>
      </c>
      <c r="D175" s="311">
        <f>'[1] 1.Zyra e Kryetarit '!E173+'[1]Zyra e Kuvendit'!E173+'[1]2.Administrata'!E174+'[1]Zyra per barazi Gjinore'!D173+'[1]3.Buxhet e Financa'!D174+'[1]Drejtoira e Sherbimeve publike'!D174+[1]zjarrefiksat!E173+'[1]Zyra komunale per komunitet dhe'!D173+'[1]Drjetoria per Bujqesi'!D173+'[1]Drejtoria e Inspektoratit'!D173+'[1]6.Kadaster gjeodezi'!D173+'[1]Drejtoria per Urbanizem'!D173+'[1]7.Drejtoria per kultur rini dhe'!D173+'[1]Përkrahja e Rinisë-'!D173+'[1]Sporti dhe Rekreacioni'!D173+[1]DKA!D174+[1]DKSH!D173+[1]Q.P.S!D173</f>
        <v>0</v>
      </c>
      <c r="E175" s="311">
        <f>'[1] 1.Zyra e Kryetarit '!F173:F320+'[1]Zyra e Kuvendit'!F173:F320+'[1]2.Administrata'!F174:F321+'[1]Zyra per barazi Gjinore'!E173:E320+'[1]3.Buxhet e Financa'!E174:E321+'[1]Drejtoira e Sherbimeve publike'!E174:E321+[1]zjarrefiksat!F173:F320+'[1]Zyra komunale per komunitet dhe'!E173:E320+'[1]Drjetoria per Bujqesi'!E173:E320+'[1]Drejtoria e Inspektoratit'!E173:E320+'[1]6.Kadaster gjeodezi'!E173:E320+'[1]Drejtoria per Urbanizem'!E173:E320+'[1]7.Drejtoria per kultur rini dhe'!E173:E320+'[1]Përkrahja e Rinisë-'!E173:E320+'[1]Sporti dhe Rekreacioni'!E173:E320+[1]DKA!E174:E321+[1]DKSH!E173:E320+[1]Q.P.S!E173:E320</f>
        <v>0</v>
      </c>
      <c r="F175" s="311">
        <f>'[1] 1.Zyra e Kryetarit '!G173:G320+'[1]Zyra e Kuvendit'!G173:G320+'[1]2.Administrata'!G174:G321+'[1]Zyra per barazi Gjinore'!F173:F320+'[1]3.Buxhet e Financa'!F174:F321+'[1]Drejtoira e Sherbimeve publike'!F174:F321+[1]zjarrefiksat!G173:G320+'[1]Zyra komunale per komunitet dhe'!F173:F320+'[1]Drjetoria per Bujqesi'!F173:F320+'[1]Drejtoria e Inspektoratit'!F173:F320+'[1]6.Kadaster gjeodezi'!F173:F320+'[1]Drejtoria per Urbanizem'!F173:F320+'[1]7.Drejtoria per kultur rini dhe'!F173:F320+'[1]Përkrahja e Rinisë-'!F173:F320+'[1]Sporti dhe Rekreacioni'!F173:F320+[1]DKA!F174:F321+[1]DKSH!F173:F320+[1]Q.P.S!F173:F320</f>
        <v>0</v>
      </c>
      <c r="G175" s="311">
        <f>'[1] 1.Zyra e Kryetarit '!H173+'[1]Zyra e Kuvendit'!H173+'[1]2.Administrata'!H174+'[1]Zyra per barazi Gjinore'!G173+'[1]3.Buxhet e Financa'!G174+'[1]Drejtoira e Sherbimeve publike'!G174+[1]zjarrefiksat!H173+'[1]Zyra komunale per komunitet dhe'!G173+'[1]Drjetoria per Bujqesi'!G173+'[1]Drejtoria e Inspektoratit'!G173+'[1]6.Kadaster gjeodezi'!G173+'[1]Drejtoria per Urbanizem'!G173+'[1]7.Drejtoria per kultur rini dhe'!G173+'[1]Përkrahja e Rinisë-'!G173+'[1]Sporti dhe Rekreacioni'!G173+[1]DKA!G174+[1]DKSH!G173+[1]Q.P.S!G173</f>
        <v>0</v>
      </c>
      <c r="H175" s="312">
        <f>D175+E175+F175+G175</f>
        <v>0</v>
      </c>
      <c r="I175" s="189">
        <f t="shared" si="21"/>
        <v>0</v>
      </c>
      <c r="J175" s="190">
        <f t="shared" si="21"/>
        <v>0</v>
      </c>
      <c r="K175" s="339"/>
      <c r="L175" s="297">
        <v>0</v>
      </c>
      <c r="M175" s="303">
        <v>0</v>
      </c>
      <c r="N175" s="125"/>
    </row>
    <row r="176" spans="1:14" ht="19.5" hidden="1" customHeight="1">
      <c r="A176" s="318"/>
      <c r="B176" s="319" t="s">
        <v>324</v>
      </c>
      <c r="C176" s="336" t="s">
        <v>325</v>
      </c>
      <c r="D176" s="321">
        <f>D180+D179+D178+D177</f>
        <v>0</v>
      </c>
      <c r="E176" s="321">
        <f>E180+E179+E178+E177</f>
        <v>0</v>
      </c>
      <c r="F176" s="321">
        <f>F180+F179+F178+F177</f>
        <v>0</v>
      </c>
      <c r="G176" s="321">
        <f>G180+G179+G178+G177</f>
        <v>90000</v>
      </c>
      <c r="H176" s="321">
        <f>H180+H179+H178+H177</f>
        <v>90000</v>
      </c>
      <c r="I176" s="189">
        <f t="shared" si="21"/>
        <v>90000</v>
      </c>
      <c r="J176" s="190">
        <f t="shared" si="21"/>
        <v>90000</v>
      </c>
      <c r="K176" s="339"/>
      <c r="L176" s="297">
        <v>90000</v>
      </c>
      <c r="M176" s="303">
        <v>90000</v>
      </c>
      <c r="N176" s="125"/>
    </row>
    <row r="177" spans="1:14" ht="19.5" hidden="1" customHeight="1">
      <c r="A177" s="214"/>
      <c r="B177" s="332" t="s">
        <v>211</v>
      </c>
      <c r="C177" s="333">
        <v>32100</v>
      </c>
      <c r="D177" s="311">
        <f>'[1] 1.Zyra e Kryetarit '!E175+'[1]Zyra e Kuvendit'!E175+'[1]2.Administrata'!E176+'[1]Zyra per barazi Gjinore'!D175+'[1]3.Buxhet e Financa'!D176+'[1]Drejtoira e Sherbimeve publike'!D176+[1]zjarrefiksat!E175+'[1]Zyra komunale per komunitet dhe'!D175+'[1]Drjetoria per Bujqesi'!D175+'[1]Drejtoria e Inspektoratit'!D175+'[1]6.Kadaster gjeodezi'!D175+'[1]Drejtoria per Urbanizem'!D175+'[1]7.Drejtoria per kultur rini dhe'!D175+'[1]Përkrahja e Rinisë-'!D175+'[1]Sporti dhe Rekreacioni'!D175+[1]DKA!D176+[1]DKSH!D175+[1]Q.P.S!D175</f>
        <v>0</v>
      </c>
      <c r="E177" s="311">
        <f>'[1] 1.Zyra e Kryetarit '!F175:F322+'[1]Zyra e Kuvendit'!F175:F322+'[1]2.Administrata'!F176:F323+'[1]Zyra per barazi Gjinore'!E175:E322+'[1]3.Buxhet e Financa'!E176:E323+'[1]Drejtoira e Sherbimeve publike'!E176:E323+[1]zjarrefiksat!F175:F322+'[1]Zyra komunale per komunitet dhe'!E175:E322+'[1]Drjetoria per Bujqesi'!E175:E322+'[1]Drejtoria e Inspektoratit'!E175:E322+'[1]6.Kadaster gjeodezi'!E175:E322+'[1]Drejtoria per Urbanizem'!E175:E322+'[1]7.Drejtoria per kultur rini dhe'!E175:E322+'[1]Përkrahja e Rinisë-'!E175:E322+'[1]Sporti dhe Rekreacioni'!E175:E322+[1]DKA!E176:E323+[1]DKSH!E175:E322+[1]Q.P.S!E175:E322</f>
        <v>0</v>
      </c>
      <c r="F177" s="311">
        <f>'[1] 1.Zyra e Kryetarit '!G175:G322+'[1]Zyra e Kuvendit'!G175:G322+'[1]2.Administrata'!G176:G323+'[1]Zyra per barazi Gjinore'!F175:F322+'[1]3.Buxhet e Financa'!F176:F323+'[1]Drejtoira e Sherbimeve publike'!F176:F323+[1]zjarrefiksat!G175:G322+'[1]Zyra komunale per komunitet dhe'!F175:F322+'[1]Drjetoria per Bujqesi'!F175:F322+'[1]Drejtoria e Inspektoratit'!F175:F322+'[1]6.Kadaster gjeodezi'!F175:F322+'[1]Drejtoria per Urbanizem'!F175:F322+'[1]7.Drejtoria per kultur rini dhe'!F175:F322+'[1]Përkrahja e Rinisë-'!F175:F322+'[1]Sporti dhe Rekreacioni'!F175:F322+[1]DKA!F176:F323+[1]DKSH!F175:F322+[1]Q.P.S!F175:F322</f>
        <v>0</v>
      </c>
      <c r="G177" s="311">
        <f>'[1] 1.Zyra e Kryetarit '!H175+'[1]Zyra e Kuvendit'!H175+'[1]2.Administrata'!H176+'[1]Zyra per barazi Gjinore'!G175+'[1]3.Buxhet e Financa'!G176+'[1]Drejtoira e Sherbimeve publike'!G176+[1]zjarrefiksat!H175+'[1]Zyra komunale per komunitet dhe'!G175+'[1]Drjetoria per Bujqesi'!G175+'[1]Drejtoria e Inspektoratit'!G175+'[1]6.Kadaster gjeodezi'!G175+'[1]Drejtoria per Urbanizem'!G175+'[1]7.Drejtoria per kultur rini dhe'!G175+'[1]Përkrahja e Rinisë-'!G175+'[1]Sporti dhe Rekreacioni'!G175+[1]DKA!G176+[1]DKSH!G175+[1]Q.P.S!G175</f>
        <v>0</v>
      </c>
      <c r="H177" s="312">
        <f>D177+E177+F177+G177</f>
        <v>0</v>
      </c>
      <c r="I177" s="189">
        <f t="shared" si="21"/>
        <v>0</v>
      </c>
      <c r="J177" s="190">
        <f t="shared" si="21"/>
        <v>0</v>
      </c>
      <c r="K177" s="339"/>
      <c r="L177" s="297">
        <v>0</v>
      </c>
      <c r="M177" s="303">
        <v>0</v>
      </c>
      <c r="N177" s="125"/>
    </row>
    <row r="178" spans="1:14" ht="19.5" hidden="1" customHeight="1">
      <c r="A178" s="214"/>
      <c r="B178" s="332" t="s">
        <v>326</v>
      </c>
      <c r="C178" s="333" t="s">
        <v>327</v>
      </c>
      <c r="D178" s="311">
        <f>'[1] 1.Zyra e Kryetarit '!E176+'[1]Zyra e Kuvendit'!E176+'[1]2.Administrata'!E177+'[1]Zyra per barazi Gjinore'!D176+'[1]3.Buxhet e Financa'!D177+'[1]Drejtoira e Sherbimeve publike'!D177+[1]zjarrefiksat!E176+'[1]Zyra komunale per komunitet dhe'!D176+'[1]Drjetoria per Bujqesi'!D176+'[1]Drejtoria e Inspektoratit'!D176+'[1]6.Kadaster gjeodezi'!D176+'[1]Drejtoria per Urbanizem'!D176+'[1]7.Drejtoria per kultur rini dhe'!D176+'[1]Përkrahja e Rinisë-'!D176+'[1]Sporti dhe Rekreacioni'!D176+[1]DKA!D177+[1]DKSH!D176+[1]Q.P.S!D176</f>
        <v>0</v>
      </c>
      <c r="E178" s="311">
        <f>'[1] 1.Zyra e Kryetarit '!F176:F323+'[1]Zyra e Kuvendit'!F176:F323+'[1]2.Administrata'!F177:F324+'[1]Zyra per barazi Gjinore'!E176:E323+'[1]3.Buxhet e Financa'!E177:E324+'[1]Drejtoira e Sherbimeve publike'!E177:E324+[1]zjarrefiksat!F176:F323+'[1]Zyra komunale per komunitet dhe'!E176:E323+'[1]Drjetoria per Bujqesi'!E176:E323+'[1]Drejtoria e Inspektoratit'!E176:E323+'[1]6.Kadaster gjeodezi'!E176:E323+'[1]Drejtoria per Urbanizem'!E176:E323+'[1]7.Drejtoria per kultur rini dhe'!E176:E323+'[1]Përkrahja e Rinisë-'!E176:E323+'[1]Sporti dhe Rekreacioni'!E176:E323+[1]DKA!E177:E324+[1]DKSH!E176:E323+[1]Q.P.S!E176:E323</f>
        <v>0</v>
      </c>
      <c r="F178" s="311">
        <f>'[1] 1.Zyra e Kryetarit '!G176:G323+'[1]Zyra e Kuvendit'!G176:G323+'[1]2.Administrata'!G177:G324+'[1]Zyra per barazi Gjinore'!F176:F323+'[1]3.Buxhet e Financa'!F177:F324+'[1]Drejtoira e Sherbimeve publike'!F177:F324+[1]zjarrefiksat!G176:G323+'[1]Zyra komunale per komunitet dhe'!F176:F323+'[1]Drjetoria per Bujqesi'!F176:F323+'[1]Drejtoria e Inspektoratit'!F176:F323+'[1]6.Kadaster gjeodezi'!F176:F323+'[1]Drejtoria per Urbanizem'!F176:F323+'[1]7.Drejtoria per kultur rini dhe'!F176:F323+'[1]Përkrahja e Rinisë-'!F176:F323+'[1]Sporti dhe Rekreacioni'!F176:F323+[1]DKA!F177:F324+[1]DKSH!F176:F323+[1]Q.P.S!F176:F323</f>
        <v>0</v>
      </c>
      <c r="G178" s="311">
        <f>'[1] 1.Zyra e Kryetarit '!H176+'[1]Zyra e Kuvendit'!H176+'[1]2.Administrata'!H177+'[1]Zyra per barazi Gjinore'!G176+'[1]3.Buxhet e Financa'!G177+'[1]Drejtoira e Sherbimeve publike'!G177+[1]zjarrefiksat!H176+'[1]Zyra komunale per komunitet dhe'!G176+'[1]Drjetoria per Bujqesi'!G176+'[1]Drejtoria e Inspektoratit'!G176+'[1]6.Kadaster gjeodezi'!G176+'[1]Drejtoria per Urbanizem'!G176+'[1]7.Drejtoria per kultur rini dhe'!G176+'[1]Përkrahja e Rinisë-'!G176+'[1]Sporti dhe Rekreacioni'!G176+[1]DKA!G177+[1]DKSH!G176+[1]Q.P.S!G176</f>
        <v>0</v>
      </c>
      <c r="H178" s="312">
        <f>D178+E178+F178+G178</f>
        <v>0</v>
      </c>
      <c r="I178" s="189"/>
      <c r="J178" s="190"/>
      <c r="K178" s="224"/>
      <c r="L178" s="297">
        <v>0</v>
      </c>
      <c r="M178" s="303">
        <v>0</v>
      </c>
      <c r="N178" s="125"/>
    </row>
    <row r="179" spans="1:14" ht="19.5" hidden="1" customHeight="1">
      <c r="A179" s="214"/>
      <c r="B179" s="332" t="s">
        <v>328</v>
      </c>
      <c r="C179" s="333" t="s">
        <v>329</v>
      </c>
      <c r="D179" s="311">
        <f>'[1] 1.Zyra e Kryetarit '!E177+'[1]Zyra e Kuvendit'!E177+'[1]2.Administrata'!E178+'[1]Zyra per barazi Gjinore'!D177+'[1]3.Buxhet e Financa'!D178+'[1]Drejtoira e Sherbimeve publike'!D178+[1]zjarrefiksat!E177+'[1]Zyra komunale per komunitet dhe'!D177+'[1]Drjetoria per Bujqesi'!D177+'[1]Drejtoria e Inspektoratit'!D177+'[1]6.Kadaster gjeodezi'!D177+'[1]Drejtoria per Urbanizem'!D177+'[1]7.Drejtoria per kultur rini dhe'!D177+'[1]Përkrahja e Rinisë-'!D177+'[1]Sporti dhe Rekreacioni'!D177+[1]DKA!D178+[1]DKSH!D177+[1]Q.P.S!D177</f>
        <v>0</v>
      </c>
      <c r="E179" s="311">
        <f>'[1] 1.Zyra e Kryetarit '!F177:F324+'[1]Zyra e Kuvendit'!F177:F324+'[1]2.Administrata'!F178:F325+'[1]Zyra per barazi Gjinore'!E177:E324+'[1]3.Buxhet e Financa'!E178:E325+'[1]Drejtoira e Sherbimeve publike'!E178:E325+[1]zjarrefiksat!F177:F324+'[1]Zyra komunale per komunitet dhe'!E177:E324+'[1]Drjetoria per Bujqesi'!E177:E324+'[1]Drejtoria e Inspektoratit'!E177:E324+'[1]6.Kadaster gjeodezi'!E177:E324+'[1]Drejtoria per Urbanizem'!E177:E324+'[1]7.Drejtoria per kultur rini dhe'!E177:E324+'[1]Përkrahja e Rinisë-'!E177:E324+'[1]Sporti dhe Rekreacioni'!E177:E324+[1]DKA!E178:E325+[1]DKSH!E177:E324+[1]Q.P.S!E177:E324</f>
        <v>0</v>
      </c>
      <c r="F179" s="311">
        <f>'[1] 1.Zyra e Kryetarit '!G177:G324+'[1]Zyra e Kuvendit'!G177:G324+'[1]2.Administrata'!G178:G325+'[1]Zyra per barazi Gjinore'!F177:F324+'[1]3.Buxhet e Financa'!F178:F325+'[1]Drejtoira e Sherbimeve publike'!F178:F325+[1]zjarrefiksat!G177:G324+'[1]Zyra komunale per komunitet dhe'!F177:F324+'[1]Drjetoria per Bujqesi'!F177:F324+'[1]Drejtoria e Inspektoratit'!F177:F324+'[1]6.Kadaster gjeodezi'!F177:F324+'[1]Drejtoria per Urbanizem'!F177:F324+'[1]7.Drejtoria per kultur rini dhe'!F177:F324+'[1]Përkrahja e Rinisë-'!F177:F324+'[1]Sporti dhe Rekreacioni'!F177:F324+[1]DKA!F178:F325+[1]DKSH!F177:F324+[1]Q.P.S!F177:F324</f>
        <v>0</v>
      </c>
      <c r="G179" s="311">
        <f>'[1] 1.Zyra e Kryetarit '!H177+'[1]Zyra e Kuvendit'!H177+'[1]2.Administrata'!H178+'[1]Zyra per barazi Gjinore'!G177+'[1]3.Buxhet e Financa'!G178+'[1]Drejtoira e Sherbimeve publike'!G178+[1]zjarrefiksat!H177+'[1]Zyra komunale per komunitet dhe'!G177+'[1]Drjetoria per Bujqesi'!G177+'[1]Drejtoria e Inspektoratit'!G177+'[1]6.Kadaster gjeodezi'!G177+'[1]Drejtoria per Urbanizem'!G177+'[1]7.Drejtoria per kultur rini dhe'!G177+'[1]Përkrahja e Rinisë-'!G177+'[1]Sporti dhe Rekreacioni'!G177+[1]DKA!G178+[1]DKSH!G177+[1]Q.P.S!G177</f>
        <v>90000</v>
      </c>
      <c r="H179" s="312">
        <f>D179+E179+F179+G179</f>
        <v>90000</v>
      </c>
      <c r="I179" s="189"/>
      <c r="J179" s="190"/>
      <c r="K179" s="224"/>
      <c r="L179" s="297">
        <v>90000</v>
      </c>
      <c r="M179" s="303">
        <v>90000</v>
      </c>
      <c r="N179" s="125"/>
    </row>
    <row r="180" spans="1:14" ht="24.75" hidden="1" customHeight="1">
      <c r="A180" s="214"/>
      <c r="B180" s="332" t="s">
        <v>330</v>
      </c>
      <c r="C180" s="333">
        <v>32200</v>
      </c>
      <c r="D180" s="311">
        <f>'[1] 1.Zyra e Kryetarit '!E178+'[1]Zyra e Kuvendit'!E178+'[1]2.Administrata'!E179+'[1]Zyra per barazi Gjinore'!D178+'[1]3.Buxhet e Financa'!D179+'[1]Drejtoira e Sherbimeve publike'!D179+[1]zjarrefiksat!E178+'[1]Zyra komunale per komunitet dhe'!D178+'[1]Drjetoria per Bujqesi'!D178+'[1]Drejtoria e Inspektoratit'!D178+'[1]6.Kadaster gjeodezi'!D178+'[1]Drejtoria per Urbanizem'!D178+'[1]7.Drejtoria per kultur rini dhe'!D178+'[1]Përkrahja e Rinisë-'!D178+'[1]Sporti dhe Rekreacioni'!D178+[1]DKA!D179+[1]DKSH!D178+[1]Q.P.S!D178</f>
        <v>0</v>
      </c>
      <c r="E180" s="311">
        <f>'[1] 1.Zyra e Kryetarit '!F178:F325+'[1]Zyra e Kuvendit'!F178:F325+'[1]2.Administrata'!F179:F326+'[1]Zyra per barazi Gjinore'!E178:E325+'[1]3.Buxhet e Financa'!E179:E326+'[1]Drejtoira e Sherbimeve publike'!E179:E326+[1]zjarrefiksat!F178:F325+'[1]Zyra komunale per komunitet dhe'!E178:E325+'[1]Drjetoria per Bujqesi'!E178:E325+'[1]Drejtoria e Inspektoratit'!E178:E325+'[1]6.Kadaster gjeodezi'!E178:E325+'[1]Drejtoria per Urbanizem'!E178:E325+'[1]7.Drejtoria per kultur rini dhe'!E178:E325+'[1]Përkrahja e Rinisë-'!E178:E325+'[1]Sporti dhe Rekreacioni'!E178:E325+[1]DKA!E179:E326+[1]DKSH!E178:E325+[1]Q.P.S!E178:E325</f>
        <v>0</v>
      </c>
      <c r="F180" s="311">
        <f>'[1] 1.Zyra e Kryetarit '!G178:G325+'[1]Zyra e Kuvendit'!G178:G325+'[1]2.Administrata'!G179:G326+'[1]Zyra per barazi Gjinore'!F178:F325+'[1]3.Buxhet e Financa'!F179:F326+'[1]Drejtoira e Sherbimeve publike'!F179:F326+[1]zjarrefiksat!G178:G325+'[1]Zyra komunale per komunitet dhe'!F178:F325+'[1]Drjetoria per Bujqesi'!F178:F325+'[1]Drejtoria e Inspektoratit'!F178:F325+'[1]6.Kadaster gjeodezi'!F178:F325+'[1]Drejtoria per Urbanizem'!F178:F325+'[1]7.Drejtoria per kultur rini dhe'!F178:F325+'[1]Përkrahja e Rinisë-'!F178:F325+'[1]Sporti dhe Rekreacioni'!F178:F325+[1]DKA!F179:F326+[1]DKSH!F178:F325+[1]Q.P.S!F178:F325</f>
        <v>0</v>
      </c>
      <c r="G180" s="311">
        <f>'[1] 1.Zyra e Kryetarit '!H178+'[1]Zyra e Kuvendit'!H178+'[1]2.Administrata'!H179+'[1]Zyra per barazi Gjinore'!G178+'[1]3.Buxhet e Financa'!G179+'[1]Drejtoira e Sherbimeve publike'!G179+[1]zjarrefiksat!H178+'[1]Zyra komunale per komunitet dhe'!G178+'[1]Drjetoria per Bujqesi'!G178+'[1]Drejtoria e Inspektoratit'!G178+'[1]6.Kadaster gjeodezi'!G178+'[1]Drejtoria per Urbanizem'!G178+'[1]7.Drejtoria per kultur rini dhe'!G178+'[1]Përkrahja e Rinisë-'!G178+'[1]Sporti dhe Rekreacioni'!G178+[1]DKA!G179+[1]DKSH!G178+[1]Q.P.S!G178</f>
        <v>0</v>
      </c>
      <c r="H180" s="312">
        <f>D180+E180+F180+G180</f>
        <v>0</v>
      </c>
      <c r="I180" s="189">
        <f t="shared" si="21"/>
        <v>0</v>
      </c>
      <c r="J180" s="340">
        <f t="shared" si="21"/>
        <v>0</v>
      </c>
      <c r="K180" s="224"/>
      <c r="L180" s="297">
        <v>0</v>
      </c>
      <c r="M180" s="303">
        <v>0</v>
      </c>
      <c r="N180" s="125"/>
    </row>
    <row r="181" spans="1:14" ht="24.75" hidden="1" customHeight="1">
      <c r="A181" s="318"/>
      <c r="B181" s="319" t="s">
        <v>331</v>
      </c>
      <c r="C181" s="336">
        <v>33000</v>
      </c>
      <c r="D181" s="321">
        <f>D182+D183</f>
        <v>0</v>
      </c>
      <c r="E181" s="321">
        <f>E182+E183</f>
        <v>0</v>
      </c>
      <c r="F181" s="321">
        <f>F182+F183</f>
        <v>0</v>
      </c>
      <c r="G181" s="321">
        <f>G182+G183</f>
        <v>0</v>
      </c>
      <c r="H181" s="321">
        <f>H182+H183</f>
        <v>0</v>
      </c>
      <c r="I181" s="189">
        <f t="shared" si="21"/>
        <v>0</v>
      </c>
      <c r="J181" s="340">
        <f t="shared" si="21"/>
        <v>0</v>
      </c>
      <c r="K181" s="224"/>
      <c r="L181" s="297">
        <v>0</v>
      </c>
      <c r="M181" s="303">
        <v>0</v>
      </c>
      <c r="N181" s="125"/>
    </row>
    <row r="182" spans="1:14" ht="19.5" hidden="1" customHeight="1">
      <c r="A182" s="214"/>
      <c r="B182" s="332" t="s">
        <v>332</v>
      </c>
      <c r="C182" s="333">
        <v>33100</v>
      </c>
      <c r="D182" s="311">
        <f>'[1] 1.Zyra e Kryetarit '!E180+'[1]Zyra e Kuvendit'!E180+'[1]2.Administrata'!E181+'[1]Zyra per barazi Gjinore'!D180+'[1]3.Buxhet e Financa'!D181+'[1]Drejtoira e Sherbimeve publike'!D181+[1]zjarrefiksat!E180+'[1]Zyra komunale per komunitet dhe'!D180+'[1]Drjetoria per Bujqesi'!D180+'[1]Drejtoria e Inspektoratit'!D180+'[1]6.Kadaster gjeodezi'!D180+'[1]Drejtoria per Urbanizem'!D180+'[1]7.Drejtoria per kultur rini dhe'!D180+'[1]Përkrahja e Rinisë-'!D180+'[1]Sporti dhe Rekreacioni'!D180+[1]DKA!D181+[1]DKSH!D180+[1]Q.P.S!D180</f>
        <v>0</v>
      </c>
      <c r="E182" s="311">
        <f>'[1] 1.Zyra e Kryetarit '!F180+'[1]Zyra e Kuvendit'!F180+'[1]2.Administrata'!F181+'[1]Zyra per barazi Gjinore'!E180+'[1]3.Buxhet e Financa'!E181+'[1]Drejtoira e Sherbimeve publike'!E181+[1]zjarrefiksat!F180+'[1]Zyra komunale per komunitet dhe'!E180+'[1]Drjetoria per Bujqesi'!E180+'[1]Drejtoria e Inspektoratit'!E180+'[1]6.Kadaster gjeodezi'!E180+'[1]Drejtoria per Urbanizem'!E180+'[1]7.Drejtoria per kultur rini dhe'!E180+'[1]Përkrahja e Rinisë-'!E180+'[1]Sporti dhe Rekreacioni'!E180+[1]DKA!E181+[1]DKSH!E180+[1]Q.P.S!E180</f>
        <v>0</v>
      </c>
      <c r="F182" s="311">
        <f>'[1] 1.Zyra e Kryetarit '!G180+'[1]Zyra e Kuvendit'!G180+'[1]2.Administrata'!G181+'[1]Zyra per barazi Gjinore'!F180+'[1]3.Buxhet e Financa'!F181+'[1]Drejtoira e Sherbimeve publike'!F181+[1]zjarrefiksat!G180+'[1]Zyra komunale per komunitet dhe'!F180+'[1]Drjetoria per Bujqesi'!F180+'[1]Drejtoria e Inspektoratit'!F180+'[1]6.Kadaster gjeodezi'!F180+'[1]Drejtoria per Urbanizem'!F180+'[1]7.Drejtoria per kultur rini dhe'!F180+'[1]Përkrahja e Rinisë-'!F180+'[1]Sporti dhe Rekreacioni'!F180+[1]DKA!F181+[1]DKSH!F180+[1]Q.P.S!F180</f>
        <v>0</v>
      </c>
      <c r="G182" s="311">
        <f>'[1] 1.Zyra e Kryetarit '!H180+'[1]Zyra e Kuvendit'!H180+'[1]2.Administrata'!H181+'[1]Zyra per barazi Gjinore'!G180+'[1]3.Buxhet e Financa'!G181+'[1]Drejtoira e Sherbimeve publike'!G181+[1]zjarrefiksat!H180+'[1]Zyra komunale per komunitet dhe'!G180+'[1]Drjetoria per Bujqesi'!G180+'[1]Drejtoria e Inspektoratit'!G180+'[1]6.Kadaster gjeodezi'!G180+'[1]Drejtoria per Urbanizem'!G180+'[1]7.Drejtoria per kultur rini dhe'!G180+'[1]Përkrahja e Rinisë-'!G180+'[1]Sporti dhe Rekreacioni'!G180+[1]DKA!G181+[1]DKSH!G180+[1]Q.P.S!G180</f>
        <v>0</v>
      </c>
      <c r="H182" s="311">
        <f>'[1] 1.Zyra e Kryetarit '!I180+'[1]Zyra e Kuvendit'!I180+'[1]2.Administrata'!I181+'[1]Zyra per barazi Gjinore'!H180+'[1]3.Buxhet e Financa'!H181+'[1]Drejtoira e Sherbimeve publike'!H181+[1]zjarrefiksat!I180+'[1]Zyra komunale per komunitet dhe'!H180+'[1]Drjetoria per Bujqesi'!H180+'[1]Drejtoria e Inspektoratit'!H180+'[1]6.Kadaster gjeodezi'!H180+'[1]Drejtoria per Urbanizem'!H180+'[1]7.Drejtoria per kultur rini dhe'!H180+'[1]Përkrahja e Rinisë-'!H180+'[1]Sporti dhe Rekreacioni'!H180+[1]DKA!H181+[1]DKSH!H180+[1]Q.P.S!H180</f>
        <v>0</v>
      </c>
      <c r="I182" s="341">
        <f>'[1] 1.Zyra e Kryetarit '!J180+'[1]Zyra e Kuvendit'!J180+'[1]2.Administrata'!J181+'[1]Zyra per barazi Gjinore'!I180+'[1]3.Buxhet e Financa'!I181+'[1]Drejtoira e Sherbimeve publike'!I181+[1]zjarrefiksat!J180+'[1]Zyra komunale per komunitet dhe'!I180+'[1]Drjetoria per Bujqesi'!I180+'[1]Drejtoria e Inspektoratit'!I180+'[1]6.Kadaster gjeodezi'!I180+'[1]Drejtoria per Urbanizem'!I180+'[1]7.Drejtoria per kultur rini dhe'!I180+'[1]Përkrahja e Rinisë-'!I180+'[1]Sporti dhe Rekreacioni'!I180+[1]DKA!I181+[1]DKSH!I180+[1]Q.P.S!I180</f>
        <v>0</v>
      </c>
      <c r="J182" s="341">
        <f>'[1] 1.Zyra e Kryetarit '!K180+'[1]Zyra e Kuvendit'!K180+'[1]2.Administrata'!K181+'[1]Zyra per barazi Gjinore'!J180+'[1]3.Buxhet e Financa'!J181+'[1]Drejtoira e Sherbimeve publike'!J181+[1]zjarrefiksat!K180+'[1]Zyra komunale per komunitet dhe'!J180+'[1]Drjetoria per Bujqesi'!J180+'[1]Drejtoria e Inspektoratit'!J180+'[1]6.Kadaster gjeodezi'!J180+'[1]Drejtoria per Urbanizem'!J180+'[1]7.Drejtoria per kultur rini dhe'!J180+'[1]Përkrahja e Rinisë-'!J180+'[1]Sporti dhe Rekreacioni'!J180+[1]DKA!J181+[1]DKSH!J180+[1]Q.P.S!J180</f>
        <v>0</v>
      </c>
      <c r="K182" s="341" t="e">
        <f>'[1] 1.Zyra e Kryetarit '!#REF!+'[1]Zyra e Kuvendit'!L180+'[1]2.Administrata'!L181+'[1]Zyra per barazi Gjinore'!K180+'[1]3.Buxhet e Financa'!K181+'[1]Drejtoira e Sherbimeve publike'!K181+[1]zjarrefiksat!L180+'[1]Zyra komunale per komunitet dhe'!K180+'[1]Drjetoria per Bujqesi'!K180+'[1]Drejtoria e Inspektoratit'!K180+'[1]6.Kadaster gjeodezi'!K180+'[1]Drejtoria per Urbanizem'!K180+'[1]7.Drejtoria per kultur rini dhe'!K180+'[1]Përkrahja e Rinisë-'!K180+'[1]Sporti dhe Rekreacioni'!K180+[1]DKA!K181+[1]DKSH!K180+[1]Q.P.S!K180</f>
        <v>#REF!</v>
      </c>
      <c r="L182" s="297">
        <v>0</v>
      </c>
      <c r="M182" s="303">
        <v>0</v>
      </c>
      <c r="N182" s="125"/>
    </row>
    <row r="183" spans="1:14" ht="19.5" hidden="1" customHeight="1">
      <c r="A183" s="342"/>
      <c r="B183" s="343" t="s">
        <v>333</v>
      </c>
      <c r="C183" s="344">
        <v>33200</v>
      </c>
      <c r="D183" s="311">
        <f>'[1] 1.Zyra e Kryetarit '!E181+'[1]Zyra e Kuvendit'!E181+'[1]2.Administrata'!E182+'[1]Zyra per barazi Gjinore'!D181+'[1]3.Buxhet e Financa'!D182+'[1]Drejtoira e Sherbimeve publike'!D182+[1]zjarrefiksat!E181+'[1]Zyra komunale per komunitet dhe'!D181+'[1]Drjetoria per Bujqesi'!D181+'[1]Drejtoria e Inspektoratit'!D181+'[1]6.Kadaster gjeodezi'!D181+'[1]Drejtoria per Urbanizem'!D181+'[1]7.Drejtoria per kultur rini dhe'!D181+'[1]Përkrahja e Rinisë-'!D181+'[1]Sporti dhe Rekreacioni'!D181+[1]DKA!D182+[1]DKSH!D181+[1]Q.P.S!D181</f>
        <v>0</v>
      </c>
      <c r="E183" s="345">
        <f>'[1] 1.Zyra e Kryetarit '!F181:F328+'[1]Zyra e Kuvendit'!F181:F328+'[1]2.Administrata'!F182:F329+'[1]Zyra per barazi Gjinore'!E181:E328+'[1]3.Buxhet e Financa'!E182:E329+'[1]Drejtoira e Sherbimeve publike'!E182:E329+[1]zjarrefiksat!F181:F328+'[1]Zyra komunale per komunitet dhe'!E181:E328+'[1]Drjetoria per Bujqesi'!E181:E328+'[1]Drejtoria e Inspektoratit'!E181:E328+'[1]6.Kadaster gjeodezi'!E181:E328+'[1]Drejtoria per Urbanizem'!E181:E328+'[1]7.Drejtoria per kultur rini dhe'!E181:E328+'[1]Përkrahja e Rinisë-'!E181:E328+'[1]Sporti dhe Rekreacioni'!E181:E328+[1]DKA!E182:E329+[1]DKSH!E181:E328+[1]Q.P.S!E181:E328</f>
        <v>0</v>
      </c>
      <c r="F183" s="311">
        <f>'[1] 1.Zyra e Kryetarit '!G181+'[1]Zyra e Kuvendit'!G181+'[1]2.Administrata'!G182+'[1]Zyra per barazi Gjinore'!F181+'[1]3.Buxhet e Financa'!F182+'[1]Drejtoira e Sherbimeve publike'!F182+[1]zjarrefiksat!G181+'[1]Zyra komunale per komunitet dhe'!F181+'[1]Drjetoria per Bujqesi'!F181+'[1]Drejtoria e Inspektoratit'!F181+'[1]6.Kadaster gjeodezi'!F181+'[1]Drejtoria per Urbanizem'!F181+'[1]7.Drejtoria per kultur rini dhe'!F181+'[1]Përkrahja e Rinisë-'!F181+'[1]Sporti dhe Rekreacioni'!F181+[1]DKA!F182+[1]DKSH!F181+[1]Q.P.S!F181</f>
        <v>0</v>
      </c>
      <c r="G183" s="311">
        <f>'[1] 1.Zyra e Kryetarit '!H181+'[1]Zyra e Kuvendit'!H181+'[1]2.Administrata'!H182+'[1]Zyra per barazi Gjinore'!G181+'[1]3.Buxhet e Financa'!G182+'[1]Drejtoira e Sherbimeve publike'!G182+[1]zjarrefiksat!H181+'[1]Zyra komunale per komunitet dhe'!G181+'[1]Drjetoria per Bujqesi'!G181+'[1]Drejtoria e Inspektoratit'!G181+'[1]6.Kadaster gjeodezi'!G181+'[1]Drejtoria per Urbanizem'!G181+'[1]7.Drejtoria per kultur rini dhe'!G181+'[1]Përkrahja e Rinisë-'!G181+'[1]Sporti dhe Rekreacioni'!G181+[1]DKA!G182+[1]DKSH!G181+[1]Q.P.S!G181</f>
        <v>0</v>
      </c>
      <c r="H183" s="311">
        <f>'[1] 1.Zyra e Kryetarit '!I181+'[1]Zyra e Kuvendit'!I181+'[1]2.Administrata'!I182+'[1]Zyra per barazi Gjinore'!H181+'[1]3.Buxhet e Financa'!H182+'[1]Drejtoira e Sherbimeve publike'!H182+[1]zjarrefiksat!I181+'[1]Zyra komunale per komunitet dhe'!H181+'[1]Drjetoria per Bujqesi'!H181+'[1]Drejtoria e Inspektoratit'!H181+'[1]6.Kadaster gjeodezi'!H181+'[1]Drejtoria per Urbanizem'!H181+'[1]7.Drejtoria per kultur rini dhe'!H181+'[1]Përkrahja e Rinisë-'!H181+'[1]Sporti dhe Rekreacioni'!H181+[1]DKA!H182+[1]DKSH!H181+[1]Q.P.S!H181</f>
        <v>0</v>
      </c>
      <c r="I183" s="189" t="e">
        <f>'[1] 1.Zyra e Kryetarit '!#REF!+'[1]Zyra e Kuvendit'!#REF!+'[1]2.Administrata'!#REF!+'[1]Zyra per barazi Gjinore'!#REF!+'[1]3.Buxhet e Financa'!#REF!+'[1]Drejtoira e Sherbimeve publike'!#REF!+[1]zjarrefiksat!#REF!+'[1]Zyra komunale per komunitet dhe'!#REF!+'[1]Drjetoria per Bujqesi'!#REF!+'[1]Drejtoria e Inspektoratit'!#REF!+'[1]6.Kadaster gjeodezi'!#REF!+'[1]Drejtoria per Urbanizem'!#REF!+'[1]7.Drejtoria per kultur rini dhe'!I168+[1]DKA!I173+[1]DKSH!#REF!+[1]Q.P.S!#REF!</f>
        <v>#REF!</v>
      </c>
      <c r="J183" s="340" t="e">
        <f>'[1] 1.Zyra e Kryetarit '!#REF!+'[1]Zyra e Kuvendit'!#REF!+'[1]2.Administrata'!#REF!+'[1]Zyra per barazi Gjinore'!#REF!+'[1]3.Buxhet e Financa'!#REF!+'[1]Drejtoira e Sherbimeve publike'!#REF!+[1]zjarrefiksat!#REF!+'[1]Zyra komunale per komunitet dhe'!#REF!+'[1]Drjetoria per Bujqesi'!#REF!+'[1]Drejtoria e Inspektoratit'!#REF!+'[1]6.Kadaster gjeodezi'!#REF!+'[1]Drejtoria per Urbanizem'!#REF!+'[1]7.Drejtoria per kultur rini dhe'!J168+[1]DKA!J173+[1]DKSH!#REF!+[1]Q.P.S!#REF!</f>
        <v>#REF!</v>
      </c>
      <c r="K183" s="224"/>
      <c r="L183" s="297">
        <v>0</v>
      </c>
      <c r="M183" s="303">
        <v>0</v>
      </c>
      <c r="N183" s="125"/>
    </row>
    <row r="184" spans="1:14" ht="19.5" hidden="1" customHeight="1">
      <c r="A184" s="346"/>
      <c r="B184" s="347" t="s">
        <v>334</v>
      </c>
      <c r="C184" s="348"/>
      <c r="D184" s="349">
        <f>'[1] 1.Zyra e Kryetarit '!E182:E329+'[1]Zyra e Kuvendit'!E182:E329+'[1]2.Administrata'!E183:E330+'[1]Zyra per barazi Gjinore'!D182:D329+'[1]3.Buxhet e Financa'!D183:D330+'[1]Drejtoira e Sherbimeve publike'!D183:D330+[1]zjarrefiksat!E182:E329+'[1]Zyra komunale per komunitet dhe'!D182:D329+'[1]Drjetoria per Bujqesi'!D182:D329+'[1]Drejtoria e Inspektoratit'!D182:D329+'[1]6.Kadaster gjeodezi'!D182:D329+'[1]Drejtoria per Urbanizem'!D182:D329+'[1]7.Drejtoria per kultur rini dhe'!D182:D329+'[1]Përkrahja e Rinisë-'!D182:D329+'[1]Sporti dhe Rekreacioni'!D182:D329+[1]DKA!D183:D330+[1]DKSH!D182:D329+[1]Q.P.S!D182:D329</f>
        <v>0</v>
      </c>
      <c r="E184" s="350">
        <f>'[1] 1.Zyra e Kryetarit '!F182:F329+'[1]Zyra e Kuvendit'!F182:F329+'[1]2.Administrata'!F183:F330+'[1]Zyra per barazi Gjinore'!E182:E329+'[1]3.Buxhet e Financa'!E183:E330+'[1]Drejtoira e Sherbimeve publike'!E183:E330+[1]zjarrefiksat!F182:F329+'[1]Zyra komunale per komunitet dhe'!E182:E329+'[1]Drjetoria per Bujqesi'!E182:E329+'[1]Drejtoria e Inspektoratit'!E182:E329+'[1]6.Kadaster gjeodezi'!E182:E329+'[1]Drejtoria per Urbanizem'!E182:E329+'[1]7.Drejtoria per kultur rini dhe'!E182:E329+'[1]Përkrahja e Rinisë-'!E182:E329+'[1]Sporti dhe Rekreacioni'!E182:E329+[1]DKA!E183:E330+[1]DKSH!E182:E329+[1]Q.P.S!E182:E329</f>
        <v>0</v>
      </c>
      <c r="F184" s="349">
        <f>'[1] 1.Zyra e Kryetarit '!G182:G329+'[1]Zyra e Kuvendit'!G182:G329+'[1]2.Administrata'!G183:G330+'[1]Zyra per barazi Gjinore'!F182:F329+'[1]3.Buxhet e Financa'!F183:F330+'[1]Drejtoira e Sherbimeve publike'!F183:F330+[1]zjarrefiksat!G182:G329+'[1]Zyra komunale per komunitet dhe'!F182:F329+'[1]Drjetoria per Bujqesi'!F182:F329+'[1]Drejtoria e Inspektoratit'!F182:F329+'[1]6.Kadaster gjeodezi'!F182:F329+'[1]Drejtoria per Urbanizem'!F182:F329+'[1]7.Drejtoria per kultur rini dhe'!F182:F329+'[1]Përkrahja e Rinisë-'!F182:F329+'[1]Sporti dhe Rekreacioni'!F182:F329+[1]DKA!F183:F330+[1]DKSH!F182:F329+[1]Q.P.S!F182:F329</f>
        <v>0</v>
      </c>
      <c r="G184" s="349">
        <f>'[1] 1.Zyra e Kryetarit '!H182:H329+'[1]Zyra e Kuvendit'!H182:H329+'[1]2.Administrata'!H183:H330+'[1]Zyra per barazi Gjinore'!G182:G329+'[1]3.Buxhet e Financa'!G183:G330+'[1]Drejtoira e Sherbimeve publike'!G183:G330+[1]zjarrefiksat!H182:H329+'[1]Zyra komunale per komunitet dhe'!G182:G329+'[1]Drjetoria per Bujqesi'!G182:G329+'[1]Drejtoria e Inspektoratit'!G182:G329+'[1]6.Kadaster gjeodezi'!G182:G329+'[1]Drejtoria per Urbanizem'!G182:G329+'[1]7.Drejtoria per kultur rini dhe'!G182:G329+'[1]Përkrahja e Rinisë-'!G182:G329+'[1]Sporti dhe Rekreacioni'!G182:G329+[1]DKA!G183:G330+[1]DKSH!G182:G329+[1]Q.P.S!G182:G329</f>
        <v>0</v>
      </c>
      <c r="H184" s="351">
        <f>'[1] 1.Zyra e Kryetarit '!I182:I329+'[1]Zyra e Kuvendit'!I182:I329+'[1]2.Administrata'!I183:I330+'[1]Zyra per barazi Gjinore'!H182:H329+'[1]3.Buxhet e Financa'!H183:H330+'[1]Drejtoira e Sherbimeve publike'!H183:H330+[1]zjarrefiksat!I182:I329+'[1]Zyra komunale per komunitet dhe'!H182:H329+'[1]Drjetoria per Bujqesi'!H182:H329+'[1]Drejtoria e Inspektoratit'!H182:H329+'[1]6.Kadaster gjeodezi'!H182:H329+'[1]Drejtoria per Urbanizem'!H182:H329+'[1]7.Drejtoria per kultur rini dhe'!H182:H329+'[1]Përkrahja e Rinisë-'!H182:H329+'[1]Sporti dhe Rekreacioni'!H182:H329+[1]DKA!H183:H330+[1]DKSH!H182:H329+[1]Q.P.S!H182:H329</f>
        <v>0</v>
      </c>
      <c r="I184" s="352" t="e">
        <f>I30+I36+I119+I125+I142</f>
        <v>#REF!</v>
      </c>
      <c r="J184" s="353" t="e">
        <f>J30+J36+J119+J125+J142</f>
        <v>#REF!</v>
      </c>
      <c r="K184" s="354"/>
      <c r="L184" s="297">
        <v>0</v>
      </c>
      <c r="M184" s="303">
        <v>0</v>
      </c>
      <c r="N184" s="125"/>
    </row>
    <row r="185" spans="1:14" ht="18.75" thickBot="1">
      <c r="A185" s="355"/>
      <c r="B185" s="356" t="s">
        <v>335</v>
      </c>
      <c r="C185" s="357"/>
      <c r="D185" s="358"/>
      <c r="E185" s="359"/>
      <c r="F185" s="359"/>
      <c r="G185" s="360">
        <v>0</v>
      </c>
      <c r="H185" s="360">
        <f>D185+E185+F185+G185</f>
        <v>0</v>
      </c>
      <c r="I185" s="360">
        <f>E185+F185+G185+H185</f>
        <v>0</v>
      </c>
      <c r="J185" s="360">
        <f>F185+G185+H185+I185</f>
        <v>0</v>
      </c>
      <c r="K185" s="360">
        <f>G185+H185+I185+J185</f>
        <v>0</v>
      </c>
      <c r="L185" s="360">
        <v>0</v>
      </c>
      <c r="M185" s="361">
        <v>0</v>
      </c>
      <c r="N185" s="125"/>
    </row>
    <row r="186" spans="1:14" ht="15">
      <c r="D186" s="362"/>
      <c r="E186" s="362"/>
      <c r="F186" s="362"/>
      <c r="G186" s="362"/>
      <c r="H186" s="362"/>
      <c r="I186" s="363"/>
      <c r="J186" s="364"/>
      <c r="K186" s="365"/>
      <c r="L186" s="366"/>
      <c r="M186" s="366"/>
      <c r="N186" s="125"/>
    </row>
    <row r="187" spans="1:14" ht="15">
      <c r="D187" s="362"/>
      <c r="E187" s="362"/>
      <c r="F187" s="362"/>
      <c r="G187" s="362"/>
      <c r="H187" s="362"/>
      <c r="I187" s="367"/>
      <c r="J187" s="368"/>
      <c r="K187" s="365"/>
      <c r="L187" s="257"/>
      <c r="M187" s="257"/>
      <c r="N187" s="125"/>
    </row>
    <row r="188" spans="1:14" ht="15">
      <c r="D188" s="362"/>
      <c r="E188" s="362"/>
      <c r="F188" s="362"/>
      <c r="G188" s="362"/>
      <c r="H188" s="362"/>
      <c r="I188" s="367"/>
      <c r="J188" s="368"/>
      <c r="K188" s="365"/>
      <c r="L188" s="257"/>
      <c r="M188" s="257"/>
      <c r="N188" s="125"/>
    </row>
    <row r="189" spans="1:14" ht="15">
      <c r="D189" s="362"/>
      <c r="E189" s="362"/>
      <c r="F189" s="362"/>
      <c r="G189" s="362"/>
      <c r="H189" s="362"/>
      <c r="I189" s="367"/>
      <c r="J189" s="368"/>
      <c r="K189" s="365"/>
      <c r="L189" s="257"/>
      <c r="M189" s="257"/>
      <c r="N189" s="125"/>
    </row>
    <row r="190" spans="1:14" ht="15">
      <c r="D190" s="362"/>
      <c r="E190" s="362"/>
      <c r="F190" s="362"/>
      <c r="G190" s="362"/>
      <c r="H190" s="362"/>
      <c r="I190" s="367"/>
      <c r="J190" s="368"/>
      <c r="K190" s="365"/>
      <c r="L190" s="257"/>
      <c r="M190" s="257"/>
      <c r="N190" s="125"/>
    </row>
    <row r="191" spans="1:14" ht="15">
      <c r="D191" s="223"/>
      <c r="E191" s="223"/>
      <c r="F191" s="223"/>
      <c r="G191" s="223"/>
      <c r="H191" s="223"/>
      <c r="I191" s="369"/>
      <c r="J191" s="365"/>
      <c r="K191" s="365"/>
      <c r="L191" s="257"/>
      <c r="M191" s="257"/>
      <c r="N191" s="125"/>
    </row>
    <row r="192" spans="1:14" ht="15">
      <c r="D192" s="223"/>
      <c r="E192" s="223"/>
      <c r="F192" s="223"/>
      <c r="G192" s="223"/>
      <c r="H192" s="223"/>
      <c r="I192" s="365"/>
      <c r="J192" s="365"/>
      <c r="K192" s="365"/>
      <c r="L192" s="136"/>
      <c r="M192" s="257"/>
      <c r="N192" s="125"/>
    </row>
    <row r="193" spans="2:14" ht="15">
      <c r="D193" s="223"/>
      <c r="E193" s="223"/>
      <c r="F193" s="223"/>
      <c r="G193" s="223"/>
      <c r="H193" s="223"/>
      <c r="I193" s="365"/>
      <c r="J193" s="365"/>
      <c r="K193" s="365"/>
      <c r="L193" s="257"/>
      <c r="M193" s="257"/>
      <c r="N193" s="125"/>
    </row>
    <row r="194" spans="2:14" ht="15">
      <c r="D194" s="223"/>
      <c r="E194" s="223"/>
      <c r="F194" s="223"/>
      <c r="G194" s="223"/>
      <c r="H194" s="223"/>
      <c r="I194" s="365"/>
      <c r="J194" s="365"/>
      <c r="K194" s="365"/>
      <c r="L194" s="257"/>
      <c r="M194" s="257"/>
      <c r="N194" s="125"/>
    </row>
    <row r="195" spans="2:14">
      <c r="D195" s="223"/>
      <c r="E195" s="223"/>
      <c r="F195" s="223"/>
      <c r="G195" s="223"/>
      <c r="H195" s="223"/>
      <c r="I195" s="370"/>
      <c r="J195" s="370"/>
      <c r="K195" s="365"/>
      <c r="L195" s="224"/>
      <c r="M195" s="224"/>
      <c r="N195" s="125"/>
    </row>
    <row r="196" spans="2:14">
      <c r="B196" s="371"/>
      <c r="C196" s="371"/>
      <c r="D196" s="223"/>
      <c r="E196" s="223"/>
      <c r="F196" s="223"/>
      <c r="G196" s="223"/>
      <c r="H196" s="223"/>
      <c r="I196" s="370"/>
      <c r="J196" s="370"/>
      <c r="K196" s="365"/>
      <c r="L196" s="224"/>
      <c r="M196" s="224"/>
      <c r="N196" s="125"/>
    </row>
    <row r="197" spans="2:14">
      <c r="B197" s="371"/>
      <c r="C197" s="371"/>
      <c r="D197" s="223"/>
      <c r="E197" s="223"/>
      <c r="F197" s="223"/>
      <c r="G197" s="223"/>
      <c r="H197" s="223"/>
      <c r="I197" s="365"/>
      <c r="J197" s="365"/>
      <c r="K197" s="365"/>
      <c r="L197" s="224"/>
      <c r="M197" s="224"/>
      <c r="N197" s="125"/>
    </row>
    <row r="198" spans="2:14">
      <c r="D198" s="223"/>
      <c r="E198" s="223"/>
      <c r="F198" s="223"/>
      <c r="G198" s="223"/>
      <c r="H198" s="223"/>
      <c r="I198" s="365"/>
      <c r="J198" s="365"/>
      <c r="K198" s="365"/>
      <c r="L198" s="224"/>
      <c r="M198" s="224"/>
      <c r="N198" s="125"/>
    </row>
    <row r="199" spans="2:14">
      <c r="D199" s="223"/>
      <c r="E199" s="223"/>
      <c r="F199" s="223"/>
      <c r="G199" s="223"/>
      <c r="H199" s="223"/>
      <c r="I199" s="365"/>
      <c r="J199" s="365"/>
      <c r="K199" s="365"/>
      <c r="L199" s="224"/>
      <c r="M199" s="224"/>
      <c r="N199" s="125"/>
    </row>
    <row r="200" spans="2:14">
      <c r="D200" s="223"/>
      <c r="E200" s="223"/>
      <c r="F200" s="223"/>
      <c r="G200" s="223"/>
      <c r="H200" s="223"/>
      <c r="I200" s="365"/>
      <c r="J200" s="365"/>
      <c r="K200" s="365"/>
      <c r="L200" s="224"/>
      <c r="M200" s="224"/>
      <c r="N200" s="125"/>
    </row>
    <row r="201" spans="2:14">
      <c r="D201" s="223"/>
      <c r="E201" s="223"/>
      <c r="F201" s="223"/>
      <c r="G201" s="223"/>
      <c r="H201" s="223"/>
      <c r="I201" s="365"/>
      <c r="J201" s="365"/>
      <c r="K201" s="365"/>
      <c r="L201" s="224"/>
      <c r="M201" s="224"/>
      <c r="N201" s="125"/>
    </row>
    <row r="202" spans="2:14">
      <c r="D202" s="365"/>
      <c r="E202" s="365"/>
      <c r="F202" s="365"/>
      <c r="G202" s="365"/>
      <c r="H202" s="365"/>
      <c r="I202" s="365" t="e">
        <f>I184</f>
        <v>#REF!</v>
      </c>
      <c r="J202" s="365"/>
      <c r="K202" s="365"/>
      <c r="L202" s="224"/>
      <c r="M202" s="224"/>
      <c r="N202" s="125"/>
    </row>
    <row r="203" spans="2:14">
      <c r="D203" s="365"/>
      <c r="E203" s="365"/>
      <c r="F203" s="365"/>
      <c r="G203" s="365"/>
      <c r="H203" s="365"/>
      <c r="I203" s="365">
        <f>I190</f>
        <v>0</v>
      </c>
      <c r="J203" s="365"/>
      <c r="L203" s="125"/>
      <c r="M203" s="125"/>
      <c r="N203" s="125"/>
    </row>
    <row r="204" spans="2:14">
      <c r="D204" s="365"/>
      <c r="E204" s="365"/>
      <c r="F204" s="365"/>
      <c r="G204" s="365"/>
      <c r="H204" s="365"/>
      <c r="I204" s="365" t="e">
        <f>I202-I203</f>
        <v>#REF!</v>
      </c>
      <c r="J204" s="365"/>
      <c r="L204" s="125"/>
      <c r="M204" s="125"/>
      <c r="N204" s="125"/>
    </row>
    <row r="205" spans="2:14">
      <c r="D205" s="365"/>
      <c r="E205" s="365"/>
      <c r="F205" s="365"/>
      <c r="G205" s="365"/>
      <c r="H205" s="365"/>
      <c r="I205" s="365"/>
      <c r="J205" s="365"/>
      <c r="L205" s="125"/>
      <c r="M205" s="125"/>
      <c r="N205" s="125"/>
    </row>
    <row r="206" spans="2:14">
      <c r="D206" s="365"/>
      <c r="E206" s="365"/>
      <c r="F206" s="365"/>
      <c r="G206" s="365"/>
      <c r="H206" s="365"/>
      <c r="I206" s="365"/>
      <c r="J206" s="365"/>
      <c r="L206" s="125"/>
      <c r="M206" s="125"/>
      <c r="N206" s="125"/>
    </row>
    <row r="207" spans="2:14">
      <c r="D207" s="365"/>
      <c r="E207" s="365"/>
      <c r="F207" s="365"/>
      <c r="G207" s="365"/>
      <c r="H207" s="365"/>
      <c r="I207" s="365"/>
      <c r="J207" s="365"/>
      <c r="L207" s="125"/>
      <c r="M207" s="125"/>
      <c r="N207" s="125"/>
    </row>
    <row r="208" spans="2:14">
      <c r="D208" s="365"/>
      <c r="E208" s="365"/>
      <c r="F208" s="365"/>
      <c r="G208" s="365"/>
      <c r="H208" s="365"/>
      <c r="I208" s="365" t="e">
        <f>I184-I195</f>
        <v>#REF!</v>
      </c>
      <c r="J208" s="365"/>
      <c r="L208" s="125"/>
      <c r="M208" s="125"/>
      <c r="N208" s="125"/>
    </row>
    <row r="209" spans="4:14">
      <c r="D209" s="365"/>
      <c r="E209" s="365"/>
      <c r="F209" s="365"/>
      <c r="G209" s="365"/>
      <c r="H209" s="365"/>
      <c r="I209" s="365" t="e">
        <f>J184-I196</f>
        <v>#REF!</v>
      </c>
      <c r="J209" s="365"/>
      <c r="L209" s="125"/>
      <c r="M209" s="125"/>
      <c r="N209" s="125"/>
    </row>
    <row r="210" spans="4:14">
      <c r="D210" s="365"/>
      <c r="E210" s="365"/>
      <c r="F210" s="365"/>
      <c r="G210" s="365"/>
      <c r="H210" s="365"/>
      <c r="I210" s="365"/>
      <c r="J210" s="365"/>
      <c r="L210" s="125"/>
      <c r="M210" s="125"/>
      <c r="N210" s="125"/>
    </row>
    <row r="211" spans="4:14">
      <c r="D211" s="365"/>
      <c r="E211" s="365"/>
      <c r="F211" s="365"/>
      <c r="G211" s="365"/>
      <c r="H211" s="365"/>
      <c r="I211" s="365"/>
      <c r="J211" s="365"/>
      <c r="L211" s="125"/>
      <c r="M211" s="125"/>
      <c r="N211" s="125"/>
    </row>
    <row r="212" spans="4:14">
      <c r="D212" s="365"/>
      <c r="E212" s="365"/>
      <c r="F212" s="365"/>
      <c r="G212" s="365"/>
      <c r="H212" s="365"/>
      <c r="I212" s="365"/>
      <c r="J212" s="365"/>
      <c r="L212" s="125"/>
      <c r="M212" s="125"/>
      <c r="N212" s="125"/>
    </row>
    <row r="213" spans="4:14">
      <c r="D213" s="365"/>
      <c r="E213" s="365"/>
      <c r="F213" s="365"/>
      <c r="G213" s="365"/>
      <c r="H213" s="365"/>
      <c r="I213" s="365"/>
      <c r="J213" s="365"/>
      <c r="L213" s="125"/>
      <c r="M213" s="125"/>
      <c r="N213" s="125"/>
    </row>
    <row r="214" spans="4:14">
      <c r="D214" s="365"/>
      <c r="E214" s="365"/>
      <c r="F214" s="365"/>
      <c r="G214" s="365"/>
      <c r="H214" s="365"/>
      <c r="I214" s="365"/>
      <c r="J214" s="365"/>
      <c r="L214" s="125"/>
    </row>
    <row r="215" spans="4:14">
      <c r="D215" s="365"/>
      <c r="E215" s="365"/>
      <c r="F215" s="365"/>
      <c r="G215" s="365"/>
      <c r="H215" s="365"/>
      <c r="I215" s="365"/>
      <c r="J215" s="365"/>
      <c r="L215" s="125"/>
    </row>
    <row r="216" spans="4:14">
      <c r="D216" s="365"/>
      <c r="E216" s="365"/>
      <c r="F216" s="365"/>
      <c r="G216" s="365"/>
      <c r="H216" s="365"/>
      <c r="I216" s="365"/>
      <c r="J216" s="365"/>
    </row>
  </sheetData>
  <mergeCells count="16">
    <mergeCell ref="M3:M4"/>
    <mergeCell ref="A36:B36"/>
    <mergeCell ref="A119:B119"/>
    <mergeCell ref="A1:H1"/>
    <mergeCell ref="A2:H2"/>
    <mergeCell ref="A3:A4"/>
    <mergeCell ref="B3:B4"/>
    <mergeCell ref="C3:C4"/>
    <mergeCell ref="D3:D4"/>
    <mergeCell ref="E3:E4"/>
    <mergeCell ref="F3:F4"/>
    <mergeCell ref="A125:B125"/>
    <mergeCell ref="A142:B142"/>
    <mergeCell ref="G3:G4"/>
    <mergeCell ref="H3:H4"/>
    <mergeCell ref="L3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37"/>
  <sheetViews>
    <sheetView workbookViewId="0">
      <selection activeCell="O119" sqref="O119"/>
    </sheetView>
  </sheetViews>
  <sheetFormatPr defaultRowHeight="15"/>
  <cols>
    <col min="1" max="1" width="11.85546875" customWidth="1"/>
    <col min="2" max="2" width="50.140625" customWidth="1"/>
    <col min="3" max="3" width="13" customWidth="1"/>
    <col min="4" max="4" width="16.140625" customWidth="1"/>
    <col min="5" max="5" width="14.28515625" customWidth="1"/>
    <col min="6" max="6" width="17" customWidth="1"/>
    <col min="7" max="7" width="14.5703125" customWidth="1"/>
    <col min="8" max="9" width="20.140625" customWidth="1"/>
    <col min="10" max="10" width="19.85546875" customWidth="1"/>
    <col min="11" max="11" width="11.5703125" bestFit="1" customWidth="1"/>
    <col min="12" max="14" width="10.5703125" bestFit="1" customWidth="1"/>
    <col min="15" max="15" width="13.85546875" customWidth="1"/>
    <col min="16" max="18" width="10.5703125" style="1" bestFit="1" customWidth="1"/>
    <col min="19" max="19" width="17" customWidth="1"/>
  </cols>
  <sheetData>
    <row r="1" spans="1:21" ht="15.75">
      <c r="A1" s="958" t="s">
        <v>336</v>
      </c>
      <c r="B1" s="958"/>
      <c r="C1" s="958"/>
      <c r="D1" s="958"/>
      <c r="E1" s="958"/>
      <c r="F1" s="958"/>
      <c r="G1" s="958"/>
      <c r="H1" s="958"/>
      <c r="I1" s="117"/>
      <c r="J1" s="117"/>
    </row>
    <row r="2" spans="1:21" ht="16.5" customHeight="1" thickBot="1">
      <c r="A2" s="959"/>
      <c r="B2" s="959"/>
      <c r="C2" s="959"/>
      <c r="D2" s="959"/>
      <c r="E2" s="959"/>
      <c r="F2" s="959"/>
      <c r="G2" s="959"/>
      <c r="H2" s="959"/>
      <c r="I2" s="117"/>
      <c r="J2" s="117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>
      <c r="A3" s="372" t="s">
        <v>71</v>
      </c>
      <c r="B3" s="373" t="s">
        <v>337</v>
      </c>
      <c r="C3" s="960" t="s">
        <v>338</v>
      </c>
      <c r="D3" s="960" t="s">
        <v>74</v>
      </c>
      <c r="E3" s="374"/>
      <c r="F3" s="960" t="s">
        <v>339</v>
      </c>
      <c r="G3" s="960" t="s">
        <v>3</v>
      </c>
      <c r="H3" s="956" t="s">
        <v>340</v>
      </c>
      <c r="I3" s="956" t="s">
        <v>341</v>
      </c>
      <c r="J3" s="956" t="s">
        <v>342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5.75">
      <c r="A4" s="375"/>
      <c r="B4" s="376"/>
      <c r="C4" s="961"/>
      <c r="D4" s="961"/>
      <c r="E4" s="377"/>
      <c r="F4" s="962"/>
      <c r="G4" s="961"/>
      <c r="H4" s="957"/>
      <c r="I4" s="957"/>
      <c r="J4" s="957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.75">
      <c r="A5" s="378" t="s">
        <v>86</v>
      </c>
      <c r="B5" s="379" t="s">
        <v>343</v>
      </c>
      <c r="C5" s="380"/>
      <c r="D5" s="380"/>
      <c r="E5" s="380"/>
      <c r="F5" s="380"/>
      <c r="G5" s="380"/>
      <c r="H5" s="381"/>
      <c r="I5" s="382"/>
      <c r="J5" s="38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.75">
      <c r="A6" s="383" t="s">
        <v>86</v>
      </c>
      <c r="B6" s="384" t="s">
        <v>344</v>
      </c>
      <c r="C6" s="380"/>
      <c r="D6" s="380"/>
      <c r="E6" s="382"/>
      <c r="F6" s="380"/>
      <c r="G6" s="382"/>
      <c r="H6" s="381"/>
      <c r="I6" s="382"/>
      <c r="J6" s="38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.75">
      <c r="A7" s="383" t="s">
        <v>86</v>
      </c>
      <c r="B7" s="384" t="s">
        <v>85</v>
      </c>
      <c r="C7" s="380"/>
      <c r="D7" s="380"/>
      <c r="E7" s="382"/>
      <c r="F7" s="380"/>
      <c r="G7" s="382"/>
      <c r="H7" s="381"/>
      <c r="I7" s="382"/>
      <c r="J7" s="382"/>
      <c r="K7" s="2"/>
      <c r="L7" s="2"/>
      <c r="M7" s="2"/>
      <c r="N7" s="2"/>
      <c r="O7" s="2"/>
      <c r="P7" s="3"/>
      <c r="Q7" s="2"/>
      <c r="R7" s="2"/>
      <c r="S7" s="2"/>
      <c r="T7" s="2"/>
      <c r="U7" s="2"/>
    </row>
    <row r="8" spans="1:21" ht="15.75">
      <c r="A8" s="383" t="s">
        <v>86</v>
      </c>
      <c r="B8" s="384" t="s">
        <v>345</v>
      </c>
      <c r="C8" s="380"/>
      <c r="D8" s="380"/>
      <c r="E8" s="380"/>
      <c r="F8" s="380"/>
      <c r="G8" s="380"/>
      <c r="H8" s="381"/>
      <c r="I8" s="382"/>
      <c r="J8" s="38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.75">
      <c r="A9" s="383" t="s">
        <v>86</v>
      </c>
      <c r="B9" s="385" t="s">
        <v>346</v>
      </c>
      <c r="C9" s="380"/>
      <c r="D9" s="380"/>
      <c r="E9" s="380"/>
      <c r="F9" s="380"/>
      <c r="G9" s="380"/>
      <c r="H9" s="381"/>
      <c r="I9" s="382"/>
      <c r="J9" s="382"/>
      <c r="K9" s="2"/>
      <c r="L9" s="2"/>
      <c r="M9" s="2"/>
      <c r="N9" s="2"/>
      <c r="O9" s="2"/>
      <c r="P9" s="2"/>
      <c r="Q9" s="2"/>
      <c r="R9" s="2"/>
      <c r="S9" s="5"/>
      <c r="T9" s="2"/>
      <c r="U9" s="2"/>
    </row>
    <row r="10" spans="1:21" ht="16.5" thickBot="1">
      <c r="A10" s="386"/>
      <c r="B10" s="387" t="s">
        <v>347</v>
      </c>
      <c r="C10" s="380"/>
      <c r="D10" s="380"/>
      <c r="E10" s="388"/>
      <c r="F10" s="380"/>
      <c r="G10" s="388"/>
      <c r="H10" s="381"/>
      <c r="I10" s="382"/>
      <c r="J10" s="382"/>
      <c r="K10" s="82"/>
      <c r="L10" s="82"/>
      <c r="M10" s="82"/>
      <c r="N10" s="82"/>
      <c r="O10" s="82"/>
      <c r="P10" s="82"/>
      <c r="Q10" s="82"/>
      <c r="R10" s="82"/>
      <c r="S10" s="83"/>
      <c r="T10" s="2"/>
      <c r="U10" s="2"/>
    </row>
    <row r="11" spans="1:21" ht="18">
      <c r="A11" s="389">
        <v>1</v>
      </c>
      <c r="B11" s="390" t="s">
        <v>348</v>
      </c>
      <c r="C11" s="391"/>
      <c r="D11" s="380"/>
      <c r="E11" s="392"/>
      <c r="F11" s="380"/>
      <c r="G11" s="392"/>
      <c r="H11" s="381"/>
      <c r="I11" s="382"/>
      <c r="J11" s="38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8">
      <c r="A12" s="393">
        <v>2</v>
      </c>
      <c r="B12" s="394" t="s">
        <v>349</v>
      </c>
      <c r="C12" s="391">
        <f>'[2]Arsimi Parafillor'!C13+'[2]Arsimi Fillor'!D13+'[2]Arsimi i mesem'!C13</f>
        <v>2</v>
      </c>
      <c r="D12" s="395">
        <f>'[2]Arsimi Parafillor'!D13+'[2]Arsimi Fillor'!E13+'[2]Arsimi i mesem'!D13</f>
        <v>15069.6</v>
      </c>
      <c r="E12" s="395"/>
      <c r="F12" s="395">
        <f>'[2]Arsimi Parafillor'!F13+'[2]Arsimi Fillor'!G13+'[2]Arsimi i mesem'!F13</f>
        <v>1466.8799999999999</v>
      </c>
      <c r="G12" s="395"/>
      <c r="H12" s="395">
        <f>'[2]Arsimi Parafillor'!H13+'[2]Arsimi Fillor'!I13+'[2]Arsimi i mesem'!H13</f>
        <v>16536.480000000003</v>
      </c>
      <c r="I12" s="395">
        <v>16536.480000000003</v>
      </c>
      <c r="J12" s="380">
        <v>16536.480000000003</v>
      </c>
      <c r="K12" s="82"/>
      <c r="L12" s="82"/>
      <c r="M12" s="2"/>
      <c r="N12" s="2"/>
      <c r="O12" s="2"/>
      <c r="P12" s="2"/>
      <c r="Q12" s="2"/>
      <c r="R12" s="2"/>
      <c r="S12" s="2"/>
      <c r="T12" s="2"/>
      <c r="U12" s="2"/>
    </row>
    <row r="13" spans="1:21" ht="18">
      <c r="A13" s="396">
        <v>3</v>
      </c>
      <c r="B13" s="394" t="s">
        <v>350</v>
      </c>
      <c r="C13" s="391">
        <f>'[2]Arsimi Parafillor'!C14+'[2]Arsimi Fillor'!D14+'[2]Arsimi i mesem'!C14</f>
        <v>38</v>
      </c>
      <c r="D13" s="395">
        <f>'[2]Arsimi Parafillor'!D14+'[2]Arsimi Fillor'!E14+'[2]Arsimi i mesem'!D14</f>
        <v>257759.03999999995</v>
      </c>
      <c r="E13" s="397"/>
      <c r="F13" s="395">
        <f>'[2]Arsimi Parafillor'!F14+'[2]Arsimi Fillor'!G14+'[2]Arsimi i mesem'!F14</f>
        <v>23848.799999999996</v>
      </c>
      <c r="G13" s="397"/>
      <c r="H13" s="395">
        <f>'[2]Arsimi Parafillor'!H14+'[2]Arsimi Fillor'!I14+'[2]Arsimi i mesem'!H14</f>
        <v>281607.84000000003</v>
      </c>
      <c r="I13" s="395">
        <v>281607.84000000003</v>
      </c>
      <c r="J13" s="380">
        <v>281607.84000000003</v>
      </c>
      <c r="K13" s="82"/>
      <c r="L13" s="82"/>
      <c r="M13" s="2"/>
      <c r="N13" s="2"/>
      <c r="O13" s="2"/>
      <c r="P13" s="2"/>
      <c r="Q13" s="2"/>
      <c r="R13" s="2"/>
      <c r="S13" s="2"/>
      <c r="T13" s="2"/>
      <c r="U13" s="2"/>
    </row>
    <row r="14" spans="1:21" ht="18">
      <c r="A14" s="396">
        <v>4</v>
      </c>
      <c r="B14" s="394" t="s">
        <v>351</v>
      </c>
      <c r="C14" s="391">
        <f>'[2]Arsimi Parafillor'!C15+'[2]Arsimi Fillor'!D15+'[2]Arsimi i mesem'!C15</f>
        <v>4</v>
      </c>
      <c r="D14" s="395">
        <f>'[2]Arsimi Parafillor'!D15+'[2]Arsimi Fillor'!E15+'[2]Arsimi i mesem'!D15</f>
        <v>24006.960000000003</v>
      </c>
      <c r="E14" s="397"/>
      <c r="F14" s="395">
        <f>'[2]Arsimi Parafillor'!F15+'[2]Arsimi Fillor'!G15+'[2]Arsimi i mesem'!F15</f>
        <v>1505.4</v>
      </c>
      <c r="G14" s="397"/>
      <c r="H14" s="395">
        <f>'[2]Arsimi Parafillor'!H15+'[2]Arsimi Fillor'!I15+'[2]Arsimi i mesem'!H15</f>
        <v>25512.36</v>
      </c>
      <c r="I14" s="395">
        <v>25512.36</v>
      </c>
      <c r="J14" s="380">
        <v>25512.36</v>
      </c>
      <c r="K14" s="82"/>
      <c r="L14" s="82"/>
      <c r="M14" s="2"/>
      <c r="N14" s="2"/>
      <c r="O14" s="2"/>
      <c r="P14" s="2"/>
      <c r="Q14" s="2"/>
      <c r="R14" s="2"/>
      <c r="S14" s="2"/>
      <c r="T14" s="2"/>
      <c r="U14" s="2"/>
    </row>
    <row r="15" spans="1:21" ht="18">
      <c r="A15" s="396">
        <v>5</v>
      </c>
      <c r="B15" s="394" t="s">
        <v>352</v>
      </c>
      <c r="C15" s="391">
        <f>'[2]Arsimi Parafillor'!C16+'[2]Arsimi Fillor'!D16+'[2]Arsimi i mesem'!C16</f>
        <v>7</v>
      </c>
      <c r="D15" s="395">
        <f>'[2]Arsimi Parafillor'!D16+'[2]Arsimi Fillor'!E16+'[2]Arsimi i mesem'!D16</f>
        <v>37616.639999999999</v>
      </c>
      <c r="E15" s="397"/>
      <c r="F15" s="395">
        <f>'[2]Arsimi Parafillor'!F16+'[2]Arsimi Fillor'!G16+'[2]Arsimi i mesem'!F16</f>
        <v>4338.8400000000011</v>
      </c>
      <c r="G15" s="397"/>
      <c r="H15" s="395">
        <f>'[2]Arsimi Parafillor'!H16+'[2]Arsimi Fillor'!I16+'[2]Arsimi i mesem'!H16</f>
        <v>41955.48000000001</v>
      </c>
      <c r="I15" s="395">
        <v>41955.48000000001</v>
      </c>
      <c r="J15" s="380">
        <v>41955.48000000001</v>
      </c>
      <c r="K15" s="82"/>
      <c r="L15" s="82"/>
      <c r="M15" s="2"/>
      <c r="N15" s="2"/>
      <c r="O15" s="2"/>
      <c r="P15" s="2"/>
      <c r="Q15" s="2"/>
      <c r="R15" s="2"/>
      <c r="S15" s="2"/>
      <c r="T15" s="2"/>
      <c r="U15" s="2"/>
    </row>
    <row r="16" spans="1:21" ht="18">
      <c r="A16" s="393">
        <v>6</v>
      </c>
      <c r="B16" s="398" t="s">
        <v>353</v>
      </c>
      <c r="C16" s="391">
        <f>'[2]Arsimi Parafillor'!C17+'[2]Arsimi Fillor'!D17+'[2]Arsimi i mesem'!C17</f>
        <v>108</v>
      </c>
      <c r="D16" s="395">
        <f>'[2]Arsimi Parafillor'!D17+'[2]Arsimi Fillor'!E17+'[2]Arsimi i mesem'!D17</f>
        <v>849547</v>
      </c>
      <c r="E16" s="397"/>
      <c r="F16" s="395">
        <f>'[2]Arsimi Parafillor'!F17+'[2]Arsimi Fillor'!G17+'[2]Arsimi i mesem'!F17</f>
        <v>56499.96</v>
      </c>
      <c r="G16" s="397"/>
      <c r="H16" s="395">
        <f>'[2]Arsimi Parafillor'!H17+'[2]Arsimi Fillor'!I17+'[2]Arsimi i mesem'!H17</f>
        <v>906046.96</v>
      </c>
      <c r="I16" s="395">
        <v>906046.96</v>
      </c>
      <c r="J16" s="380">
        <v>906046.96</v>
      </c>
      <c r="K16" s="82"/>
      <c r="L16" s="82"/>
      <c r="M16" s="2"/>
      <c r="N16" s="2"/>
      <c r="O16" s="2"/>
      <c r="P16" s="2"/>
      <c r="Q16" s="2"/>
      <c r="R16" s="2"/>
      <c r="S16" s="2"/>
      <c r="T16" s="2"/>
      <c r="U16" s="2"/>
    </row>
    <row r="17" spans="1:10" ht="18">
      <c r="A17" s="399">
        <v>7</v>
      </c>
      <c r="B17" s="400" t="s">
        <v>354</v>
      </c>
      <c r="C17" s="391">
        <f>'[2]Arsimi Parafillor'!C18+'[2]Arsimi Fillor'!D18+'[2]Arsimi i mesem'!C18</f>
        <v>53</v>
      </c>
      <c r="D17" s="395">
        <f>'[2]Arsimi Parafillor'!D18+'[2]Arsimi Fillor'!E18+'[2]Arsimi i mesem'!D18</f>
        <v>332753.88</v>
      </c>
      <c r="E17" s="397"/>
      <c r="F17" s="395">
        <f>'[2]Arsimi Parafillor'!F18+'[2]Arsimi Fillor'!G18+'[2]Arsimi i mesem'!F18</f>
        <v>11570.880000000001</v>
      </c>
      <c r="G17" s="397"/>
      <c r="H17" s="395">
        <f>'[2]Arsimi Parafillor'!H18+'[2]Arsimi Fillor'!I18+'[2]Arsimi i mesem'!H18</f>
        <v>344324.76</v>
      </c>
      <c r="I17" s="395">
        <v>344324.76</v>
      </c>
      <c r="J17" s="380">
        <v>344324.76</v>
      </c>
    </row>
    <row r="18" spans="1:10" ht="18">
      <c r="A18" s="401">
        <v>8</v>
      </c>
      <c r="B18" s="402"/>
      <c r="C18" s="391">
        <f>'[2]Arsimi Parafillor'!C19+'[2]Arsimi Fillor'!D19+'[2]Arsimi i mesem'!C19</f>
        <v>0</v>
      </c>
      <c r="D18" s="395">
        <f>'[2]Arsimi Parafillor'!D19+'[2]Arsimi Fillor'!E19+'[2]Arsimi i mesem'!D19</f>
        <v>0</v>
      </c>
      <c r="E18" s="397"/>
      <c r="F18" s="395">
        <f>'[2]Arsimi Parafillor'!F19+'[2]Arsimi Fillor'!G19+'[2]Arsimi i mesem'!F19</f>
        <v>0</v>
      </c>
      <c r="G18" s="397"/>
      <c r="H18" s="395">
        <f>'[2]Arsimi Parafillor'!H19+'[2]Arsimi Fillor'!I19+'[2]Arsimi i mesem'!H19</f>
        <v>0</v>
      </c>
      <c r="I18" s="395">
        <v>0</v>
      </c>
      <c r="J18" s="380">
        <v>0</v>
      </c>
    </row>
    <row r="19" spans="1:10" ht="18">
      <c r="A19" s="393">
        <v>9</v>
      </c>
      <c r="B19" s="402" t="s">
        <v>355</v>
      </c>
      <c r="C19" s="391">
        <f>'[2]Arsimi Parafillor'!C20+'[2]Arsimi Fillor'!D20+'[2]Arsimi i mesem'!C20</f>
        <v>648</v>
      </c>
      <c r="D19" s="395">
        <f>'[2]Arsimi Parafillor'!D20+'[2]Arsimi Fillor'!E20+'[2]Arsimi i mesem'!D20</f>
        <v>3899782.6100000008</v>
      </c>
      <c r="E19" s="397"/>
      <c r="F19" s="395">
        <f>'[2]Arsimi Parafillor'!F20+'[2]Arsimi Fillor'!G20+'[2]Arsimi i mesem'!F20</f>
        <v>274052.03999999998</v>
      </c>
      <c r="G19" s="397"/>
      <c r="H19" s="395">
        <f>'[2]Arsimi Parafillor'!H20+'[2]Arsimi Fillor'!I20+'[2]Arsimi i mesem'!H20</f>
        <v>4173834.6500000004</v>
      </c>
      <c r="I19" s="395">
        <v>4165263.22</v>
      </c>
      <c r="J19" s="395">
        <v>4165263.22</v>
      </c>
    </row>
    <row r="20" spans="1:10" ht="18">
      <c r="A20" s="396">
        <v>10</v>
      </c>
      <c r="B20" s="394" t="s">
        <v>356</v>
      </c>
      <c r="C20" s="391">
        <f>'[2]Arsimi Parafillor'!C21+'[2]Arsimi Fillor'!D21+'[2]Arsimi i mesem'!C21</f>
        <v>25</v>
      </c>
      <c r="D20" s="395">
        <f>'[2]Arsimi Parafillor'!D21+'[2]Arsimi Fillor'!E21+'[2]Arsimi i mesem'!D21</f>
        <v>156009.21000000002</v>
      </c>
      <c r="E20" s="397"/>
      <c r="F20" s="395">
        <f>'[2]Arsimi Parafillor'!F21+'[2]Arsimi Fillor'!G21+'[2]Arsimi i mesem'!F21</f>
        <v>3180</v>
      </c>
      <c r="G20" s="397"/>
      <c r="H20" s="395">
        <f>'[2]Arsimi Parafillor'!H21+'[2]Arsimi Fillor'!I21+'[2]Arsimi i mesem'!H21</f>
        <v>159189.21000000002</v>
      </c>
      <c r="I20" s="395">
        <v>159189.21000000002</v>
      </c>
      <c r="J20" s="380">
        <v>159189.21000000002</v>
      </c>
    </row>
    <row r="21" spans="1:10" ht="18">
      <c r="A21" s="396">
        <v>11</v>
      </c>
      <c r="B21" s="394" t="s">
        <v>357</v>
      </c>
      <c r="C21" s="391">
        <f>'[2]Arsimi Parafillor'!C22+'[2]Arsimi Fillor'!D22+'[2]Arsimi i mesem'!C22</f>
        <v>4</v>
      </c>
      <c r="D21" s="395">
        <f>'[2]Arsimi Parafillor'!D22+'[2]Arsimi Fillor'!E22+'[2]Arsimi i mesem'!D22</f>
        <v>11639.16</v>
      </c>
      <c r="E21" s="397"/>
      <c r="F21" s="395">
        <f>'[2]Arsimi Parafillor'!F22+'[2]Arsimi Fillor'!G22+'[2]Arsimi i mesem'!F22</f>
        <v>617.04</v>
      </c>
      <c r="G21" s="397"/>
      <c r="H21" s="395">
        <f>'[2]Arsimi Parafillor'!H22+'[2]Arsimi Fillor'!I22+'[2]Arsimi i mesem'!H22</f>
        <v>12256.2</v>
      </c>
      <c r="I21" s="395">
        <v>12256.2</v>
      </c>
      <c r="J21" s="380">
        <v>12256.2</v>
      </c>
    </row>
    <row r="22" spans="1:10" ht="18">
      <c r="A22" s="396">
        <v>12</v>
      </c>
      <c r="B22" s="394" t="s">
        <v>358</v>
      </c>
      <c r="C22" s="391">
        <f>'[2]Arsimi Parafillor'!C23+'[2]Arsimi Fillor'!D23+'[2]Arsimi i mesem'!C23</f>
        <v>116</v>
      </c>
      <c r="D22" s="395">
        <f>'[2]Arsimi Parafillor'!D23+'[2]Arsimi Fillor'!E23+'[2]Arsimi i mesem'!D23</f>
        <v>377828.6399999999</v>
      </c>
      <c r="E22" s="397"/>
      <c r="F22" s="395">
        <f>'[2]Arsimi Parafillor'!F23+'[2]Arsimi Fillor'!G23+'[2]Arsimi i mesem'!F23</f>
        <v>23498.400000000001</v>
      </c>
      <c r="G22" s="397"/>
      <c r="H22" s="395">
        <f>'[2]Arsimi Parafillor'!H23+'[2]Arsimi Fillor'!I23+'[2]Arsimi i mesem'!H23</f>
        <v>401327.04000000004</v>
      </c>
      <c r="I22" s="395">
        <f>401327.04+47000-2360+128-6.2+0.11</f>
        <v>446088.94999999995</v>
      </c>
      <c r="J22" s="380">
        <f>446088.95+47234</f>
        <v>493322.95</v>
      </c>
    </row>
    <row r="23" spans="1:10" ht="18">
      <c r="A23" s="403">
        <v>13</v>
      </c>
      <c r="B23" s="394" t="s">
        <v>359</v>
      </c>
      <c r="C23" s="391">
        <f>'[2]Arsimi Parafillor'!C24+'[2]Arsimi Fillor'!D24+'[2]Arsimi i mesem'!C24</f>
        <v>23</v>
      </c>
      <c r="D23" s="395">
        <f>'[2]Arsimi Parafillor'!D24+'[2]Arsimi Fillor'!E24+'[2]Arsimi i mesem'!D24</f>
        <v>121725.72</v>
      </c>
      <c r="E23" s="404"/>
      <c r="F23" s="395">
        <f>'[2]Arsimi Parafillor'!F24+'[2]Arsimi Fillor'!G24+'[2]Arsimi i mesem'!F24</f>
        <v>209.52</v>
      </c>
      <c r="G23" s="405"/>
      <c r="H23" s="395">
        <f>'[2]Arsimi Parafillor'!H24+'[2]Arsimi Fillor'!I24+'[2]Arsimi i mesem'!H24</f>
        <v>121935.24</v>
      </c>
      <c r="I23" s="395">
        <v>121935.24</v>
      </c>
      <c r="J23" s="395">
        <v>121935.24</v>
      </c>
    </row>
    <row r="24" spans="1:10" ht="18">
      <c r="A24" s="403">
        <v>14</v>
      </c>
      <c r="B24" s="394" t="s">
        <v>360</v>
      </c>
      <c r="C24" s="391">
        <f>'[2]Arsimi Parafillor'!C25+'[2]Arsimi Fillor'!D25+'[2]Arsimi i mesem'!C25</f>
        <v>3</v>
      </c>
      <c r="D24" s="395">
        <f>'[2]Arsimi Parafillor'!D25+'[2]Arsimi Fillor'!E25+'[2]Arsimi i mesem'!D25</f>
        <v>14220.36</v>
      </c>
      <c r="E24" s="404"/>
      <c r="F24" s="395">
        <f>'[2]Arsimi Parafillor'!F25+'[2]Arsimi Fillor'!G25+'[2]Arsimi i mesem'!F25</f>
        <v>372.84000000000003</v>
      </c>
      <c r="G24" s="404"/>
      <c r="H24" s="395">
        <f>'[2]Arsimi Parafillor'!H25+'[2]Arsimi Fillor'!I25+'[2]Arsimi i mesem'!H25</f>
        <v>14593.2</v>
      </c>
      <c r="I24" s="395">
        <v>14593.2</v>
      </c>
      <c r="J24" s="380">
        <v>14593.2</v>
      </c>
    </row>
    <row r="25" spans="1:10" ht="15.75">
      <c r="A25" s="406"/>
      <c r="B25" s="406" t="s">
        <v>361</v>
      </c>
      <c r="C25" s="407">
        <f>'[2]Arsimi Parafillor'!C26+'[2]Arsimi Fillor'!D26+'[2]Arsimi i mesem'!C26</f>
        <v>1031</v>
      </c>
      <c r="D25" s="408">
        <f>SUM(D12:D24)</f>
        <v>6097958.8200000003</v>
      </c>
      <c r="E25" s="408"/>
      <c r="F25" s="409">
        <f>'[2]Arsimi Parafillor'!F26+'[2]Arsimi Fillor'!G26+'[2]Arsimi i mesem'!F26</f>
        <v>401160.60000000003</v>
      </c>
      <c r="G25" s="408"/>
      <c r="H25" s="408">
        <f>SUM(H12:H24)</f>
        <v>6499119.4200000009</v>
      </c>
      <c r="I25" s="408">
        <f>SUM(I12:I24)</f>
        <v>6535309.9000000013</v>
      </c>
      <c r="J25" s="408">
        <f>J12+J13+J14+J15+J16+J17+J18+J19+J20+J21+J22+J23+J24</f>
        <v>6582543.9000000013</v>
      </c>
    </row>
    <row r="26" spans="1:10" ht="15.75">
      <c r="A26" s="410"/>
      <c r="B26" s="411" t="s">
        <v>362</v>
      </c>
      <c r="C26" s="412"/>
      <c r="D26" s="413">
        <f t="shared" ref="D26:J26" si="0">D30+D29+D28+D27</f>
        <v>6402856.7609999999</v>
      </c>
      <c r="E26" s="413">
        <f t="shared" si="0"/>
        <v>0</v>
      </c>
      <c r="F26" s="413">
        <f t="shared" si="0"/>
        <v>421218.63000000006</v>
      </c>
      <c r="G26" s="413">
        <f t="shared" si="0"/>
        <v>0</v>
      </c>
      <c r="H26" s="413">
        <f t="shared" si="0"/>
        <v>6824075.3910000008</v>
      </c>
      <c r="I26" s="413">
        <f t="shared" si="0"/>
        <v>6862075.3950000014</v>
      </c>
      <c r="J26" s="413">
        <f t="shared" si="0"/>
        <v>6909309.3950000014</v>
      </c>
    </row>
    <row r="27" spans="1:10" ht="15.75">
      <c r="A27" s="414"/>
      <c r="B27" s="415" t="s">
        <v>363</v>
      </c>
      <c r="C27" s="416" t="s">
        <v>364</v>
      </c>
      <c r="D27" s="417">
        <f t="shared" ref="D27:I27" si="1">D25</f>
        <v>6097958.8200000003</v>
      </c>
      <c r="E27" s="417">
        <f t="shared" si="1"/>
        <v>0</v>
      </c>
      <c r="F27" s="417">
        <f t="shared" si="1"/>
        <v>401160.60000000003</v>
      </c>
      <c r="G27" s="417">
        <f t="shared" si="1"/>
        <v>0</v>
      </c>
      <c r="H27" s="417">
        <f t="shared" si="1"/>
        <v>6499119.4200000009</v>
      </c>
      <c r="I27" s="418">
        <f t="shared" si="1"/>
        <v>6535309.9000000013</v>
      </c>
      <c r="J27" s="418">
        <f>J25</f>
        <v>6582543.9000000013</v>
      </c>
    </row>
    <row r="28" spans="1:10" ht="15.75">
      <c r="A28" s="419"/>
      <c r="B28" s="420" t="s">
        <v>365</v>
      </c>
      <c r="C28" s="421">
        <v>11200</v>
      </c>
      <c r="D28" s="422"/>
      <c r="E28" s="422"/>
      <c r="F28" s="422"/>
      <c r="G28" s="422"/>
      <c r="H28" s="423"/>
      <c r="I28" s="380"/>
      <c r="J28" s="380"/>
    </row>
    <row r="29" spans="1:10" ht="15.75">
      <c r="A29" s="424"/>
      <c r="B29" s="420" t="s">
        <v>366</v>
      </c>
      <c r="C29" s="425">
        <v>11300</v>
      </c>
      <c r="D29" s="426"/>
      <c r="E29" s="426"/>
      <c r="F29" s="426"/>
      <c r="G29" s="426"/>
      <c r="H29" s="427"/>
      <c r="I29" s="380"/>
      <c r="J29" s="380"/>
    </row>
    <row r="30" spans="1:10" ht="15.75">
      <c r="A30" s="419"/>
      <c r="B30" s="428" t="s">
        <v>367</v>
      </c>
      <c r="C30" s="429">
        <v>11140</v>
      </c>
      <c r="D30" s="430">
        <f t="shared" ref="D30:I30" si="2">(D27+D28+D29)*0.05</f>
        <v>304897.94100000005</v>
      </c>
      <c r="E30" s="430">
        <f t="shared" si="2"/>
        <v>0</v>
      </c>
      <c r="F30" s="430">
        <f t="shared" si="2"/>
        <v>20058.030000000002</v>
      </c>
      <c r="G30" s="430">
        <f t="shared" si="2"/>
        <v>0</v>
      </c>
      <c r="H30" s="430">
        <f t="shared" si="2"/>
        <v>324955.97100000008</v>
      </c>
      <c r="I30" s="430">
        <f t="shared" si="2"/>
        <v>326765.49500000011</v>
      </c>
      <c r="J30" s="430">
        <v>326765.49500000011</v>
      </c>
    </row>
    <row r="31" spans="1:10" ht="16.5" thickBot="1">
      <c r="A31" s="431"/>
      <c r="B31" s="432"/>
      <c r="C31" s="433"/>
      <c r="D31" s="434"/>
      <c r="E31" s="434"/>
      <c r="F31" s="434"/>
      <c r="G31" s="434"/>
      <c r="H31" s="435"/>
      <c r="I31" s="436"/>
      <c r="J31" s="437"/>
    </row>
    <row r="32" spans="1:10" ht="19.5" thickBot="1">
      <c r="A32" s="438" t="s">
        <v>111</v>
      </c>
      <c r="B32" s="439"/>
      <c r="C32" s="440" t="s">
        <v>112</v>
      </c>
      <c r="D32" s="441">
        <f>D34+D35+D36+D41+D51+D62+D72+D79+D82+D84+D88+D99+D105+D109</f>
        <v>597089.21</v>
      </c>
      <c r="E32" s="441">
        <f t="shared" ref="E32:J32" si="3">E33+E36+E41+E51+E62+E72+E84+E88+E99+E105+E109</f>
        <v>0</v>
      </c>
      <c r="F32" s="441">
        <f t="shared" si="3"/>
        <v>0</v>
      </c>
      <c r="G32" s="441">
        <f t="shared" si="3"/>
        <v>60000</v>
      </c>
      <c r="H32" s="442">
        <f t="shared" si="3"/>
        <v>657089.21</v>
      </c>
      <c r="I32" s="442">
        <f t="shared" si="3"/>
        <v>657089.21</v>
      </c>
      <c r="J32" s="442">
        <f t="shared" si="3"/>
        <v>707089.21</v>
      </c>
    </row>
    <row r="33" spans="1:10" ht="19.5" thickBot="1">
      <c r="A33" s="443"/>
      <c r="B33" s="444" t="s">
        <v>113</v>
      </c>
      <c r="C33" s="445">
        <v>13100</v>
      </c>
      <c r="D33" s="446">
        <f>D34+D35</f>
        <v>8050</v>
      </c>
      <c r="E33" s="447">
        <f>SUM(E34:E35)</f>
        <v>0</v>
      </c>
      <c r="F33" s="447">
        <f>SUM(F34:F35)</f>
        <v>0</v>
      </c>
      <c r="G33" s="447">
        <f>SUM(G34:G35)</f>
        <v>0</v>
      </c>
      <c r="H33" s="448">
        <f>SUM(H34:H35)</f>
        <v>8050</v>
      </c>
      <c r="I33" s="448">
        <v>8050</v>
      </c>
      <c r="J33" s="448">
        <v>8050</v>
      </c>
    </row>
    <row r="34" spans="1:10" ht="18.75">
      <c r="A34" s="449"/>
      <c r="B34" s="450" t="s">
        <v>114</v>
      </c>
      <c r="C34" s="451">
        <v>13130</v>
      </c>
      <c r="D34" s="452">
        <f>'[2]Arsimi Parafillor'!D35+'[2]Arsimi Fillor'!E35+'[2]Arsimi i mesem'!D35</f>
        <v>5850</v>
      </c>
      <c r="E34" s="452">
        <f>'[2]Arsimi Parafillor'!E35+'[2]Arsimi Fillor'!F35+'[2]Arsimi i mesem'!F35</f>
        <v>0</v>
      </c>
      <c r="F34" s="452">
        <f>'[2]Arsimi Parafillor'!F35+'[2]Arsimi Fillor'!G35+'[2]Arsimi i mesem'!G35</f>
        <v>0</v>
      </c>
      <c r="G34" s="452">
        <f>'[2]Arsimi Parafillor'!G35+'[2]Arsimi Fillor'!H35+'[2]Arsimi i mesem'!G35</f>
        <v>0</v>
      </c>
      <c r="H34" s="452">
        <f>'[2]Arsimi Parafillor'!H35+'[2]Arsimi Fillor'!I35+'[2]Arsimi i mesem'!I35</f>
        <v>5850</v>
      </c>
      <c r="I34" s="452">
        <v>5850</v>
      </c>
      <c r="J34" s="452">
        <v>5850</v>
      </c>
    </row>
    <row r="35" spans="1:10" ht="18.75">
      <c r="A35" s="453"/>
      <c r="B35" s="454" t="s">
        <v>115</v>
      </c>
      <c r="C35" s="455">
        <v>13140</v>
      </c>
      <c r="D35" s="452">
        <f>'[2]Arsimi Parafillor'!D36+'[2]Arsimi Fillor'!E36+'[2]Arsimi i mesem'!D36</f>
        <v>2200</v>
      </c>
      <c r="E35" s="452">
        <f>'[2]Arsimi Parafillor'!E36+'[2]Arsimi Fillor'!F36+'[2]Arsimi i mesem'!F36</f>
        <v>0</v>
      </c>
      <c r="F35" s="452">
        <f>'[2]Arsimi Parafillor'!F36+'[2]Arsimi Fillor'!G36+'[2]Arsimi i mesem'!G36</f>
        <v>0</v>
      </c>
      <c r="G35" s="452">
        <f>'[2]Arsimi Parafillor'!G36+'[2]Arsimi Fillor'!H36+'[2]Arsimi i mesem'!G36</f>
        <v>0</v>
      </c>
      <c r="H35" s="452">
        <f>'[2]Arsimi Parafillor'!H36+'[2]Arsimi Fillor'!I36+'[2]Arsimi i mesem'!I36</f>
        <v>2200</v>
      </c>
      <c r="I35" s="452">
        <v>2200</v>
      </c>
      <c r="J35" s="452">
        <v>2200</v>
      </c>
    </row>
    <row r="36" spans="1:10" ht="18.75">
      <c r="A36" s="456"/>
      <c r="B36" s="457" t="s">
        <v>116</v>
      </c>
      <c r="C36" s="458" t="s">
        <v>117</v>
      </c>
      <c r="D36" s="459">
        <f>SUM(D37:D40)</f>
        <v>10650</v>
      </c>
      <c r="E36" s="459">
        <f>SUM(E37:E40)</f>
        <v>0</v>
      </c>
      <c r="F36" s="459">
        <f>SUM(F37:F40)</f>
        <v>0</v>
      </c>
      <c r="G36" s="459">
        <f>SUM(G37:G40)</f>
        <v>0</v>
      </c>
      <c r="H36" s="460">
        <f>SUM(H37:H40)</f>
        <v>10650</v>
      </c>
      <c r="I36" s="460">
        <v>10650</v>
      </c>
      <c r="J36" s="460">
        <v>10650</v>
      </c>
    </row>
    <row r="37" spans="1:10" ht="18.75">
      <c r="A37" s="449"/>
      <c r="B37" s="450" t="s">
        <v>118</v>
      </c>
      <c r="C37" s="451">
        <v>13310</v>
      </c>
      <c r="D37" s="452">
        <f>'[2]Arsimi Parafillor'!D38+'[2]Arsimi Fillor'!E38+'[2]Arsimi i mesem'!D38</f>
        <v>9050</v>
      </c>
      <c r="E37" s="452">
        <f>'[2]Arsimi Parafillor'!E39+'[2]Arsimi Fillor'!F39+'[2]Arsimi i mesem'!E39</f>
        <v>0</v>
      </c>
      <c r="F37" s="452">
        <f>'[2]Arsimi Parafillor'!F39+'[2]Arsimi Fillor'!G39+'[2]Arsimi i mesem'!F39</f>
        <v>0</v>
      </c>
      <c r="G37" s="452">
        <f>'[2]Arsimi Parafillor'!G38+'[2]Arsimi Fillor'!H38+'[2]Arsimi i mesem'!G38</f>
        <v>0</v>
      </c>
      <c r="H37" s="461">
        <f>D37+E37+F37+G37</f>
        <v>9050</v>
      </c>
      <c r="I37" s="452">
        <v>9050</v>
      </c>
      <c r="J37" s="452">
        <v>9050</v>
      </c>
    </row>
    <row r="38" spans="1:10" ht="18.75">
      <c r="A38" s="449"/>
      <c r="B38" s="450" t="s">
        <v>119</v>
      </c>
      <c r="C38" s="451">
        <v>13320</v>
      </c>
      <c r="D38" s="452">
        <f>'[2]Arsimi Parafillor'!D39+'[2]Arsimi Fillor'!E39+'[2]Arsimi i mesem'!D39</f>
        <v>1600</v>
      </c>
      <c r="E38" s="452">
        <f>'[2]Arsimi Parafillor'!E40+'[2]Arsimi Fillor'!F40+'[2]Arsimi i mesem'!E40</f>
        <v>0</v>
      </c>
      <c r="F38" s="452">
        <f>'[2]Arsimi Parafillor'!F40+'[2]Arsimi Fillor'!G40+'[2]Arsimi i mesem'!F40</f>
        <v>0</v>
      </c>
      <c r="G38" s="452">
        <f>'[2]Arsimi Parafillor'!G39+'[2]Arsimi Fillor'!H39+'[2]Arsimi i mesem'!G39</f>
        <v>0</v>
      </c>
      <c r="H38" s="461">
        <f>D38+E38+F38+G38</f>
        <v>1600</v>
      </c>
      <c r="I38" s="452">
        <v>1600</v>
      </c>
      <c r="J38" s="452">
        <v>1600</v>
      </c>
    </row>
    <row r="39" spans="1:10" ht="18.75">
      <c r="A39" s="449"/>
      <c r="B39" s="450" t="s">
        <v>120</v>
      </c>
      <c r="C39" s="451">
        <v>13330</v>
      </c>
      <c r="D39" s="452">
        <f>'[2]Arsimi Parafillor'!D40+'[2]Arsimi Fillor'!E40+'[2]Arsimi i mesem'!D40</f>
        <v>0</v>
      </c>
      <c r="E39" s="452">
        <f>'[2]Arsimi Parafillor'!E41+'[2]Arsimi Fillor'!F41+'[2]Arsimi i mesem'!E41</f>
        <v>0</v>
      </c>
      <c r="F39" s="452">
        <f>'[2]Arsimi Parafillor'!F41+'[2]Arsimi Fillor'!G41+'[2]Arsimi i mesem'!F41</f>
        <v>0</v>
      </c>
      <c r="G39" s="452">
        <f>'[2]Arsimi Parafillor'!G40+'[2]Arsimi Fillor'!H40+'[2]Arsimi i mesem'!G40</f>
        <v>0</v>
      </c>
      <c r="H39" s="461">
        <f>D39+E39+F39+G39</f>
        <v>0</v>
      </c>
      <c r="I39" s="452">
        <v>0</v>
      </c>
      <c r="J39" s="452">
        <v>0</v>
      </c>
    </row>
    <row r="40" spans="1:10" ht="18.75">
      <c r="A40" s="462"/>
      <c r="B40" s="450" t="s">
        <v>121</v>
      </c>
      <c r="C40" s="463" t="s">
        <v>122</v>
      </c>
      <c r="D40" s="452">
        <f>'[2]Arsimi Parafillor'!D41+'[2]Arsimi Fillor'!E41+'[2]Arsimi i mesem'!D41</f>
        <v>0</v>
      </c>
      <c r="E40" s="452">
        <f>'[2]Arsimi Parafillor'!E42+'[2]Arsimi Fillor'!F42+'[2]Arsimi i mesem'!E42</f>
        <v>0</v>
      </c>
      <c r="F40" s="452">
        <f>'[2]Arsimi Parafillor'!F42+'[2]Arsimi Fillor'!G42+'[2]Arsimi i mesem'!F42</f>
        <v>0</v>
      </c>
      <c r="G40" s="452">
        <f>'[2]Arsimi Parafillor'!G41+'[2]Arsimi Fillor'!H41+'[2]Arsimi i mesem'!G41</f>
        <v>0</v>
      </c>
      <c r="H40" s="461">
        <f>D40+E40+F40+G40</f>
        <v>0</v>
      </c>
      <c r="I40" s="452">
        <v>0</v>
      </c>
      <c r="J40" s="452">
        <v>0</v>
      </c>
    </row>
    <row r="41" spans="1:10" ht="18.75">
      <c r="A41" s="456"/>
      <c r="B41" s="457" t="s">
        <v>123</v>
      </c>
      <c r="C41" s="458" t="s">
        <v>124</v>
      </c>
      <c r="D41" s="459">
        <f>SUM(D42:D50)</f>
        <v>47570.21</v>
      </c>
      <c r="E41" s="459">
        <f>SUM(E42:E50)</f>
        <v>0</v>
      </c>
      <c r="F41" s="459">
        <f>SUM(F42:F50)</f>
        <v>0</v>
      </c>
      <c r="G41" s="459">
        <f>SUM(G42:G50)</f>
        <v>0</v>
      </c>
      <c r="H41" s="460">
        <f>SUM(H42:H50)</f>
        <v>47570.21</v>
      </c>
      <c r="I41" s="460">
        <v>47570.21</v>
      </c>
      <c r="J41" s="460">
        <v>47570.21</v>
      </c>
    </row>
    <row r="42" spans="1:10" ht="18.75">
      <c r="A42" s="462"/>
      <c r="B42" s="450" t="s">
        <v>125</v>
      </c>
      <c r="C42" s="463">
        <v>13410</v>
      </c>
      <c r="D42" s="452">
        <f>'[2]Arsimi Parafillor'!D43+'[2]Arsimi Fillor'!E43+'[2]Arsimi i mesem'!D43</f>
        <v>4950</v>
      </c>
      <c r="E42" s="452">
        <f>'[2]Arsimi Parafillor'!E44+'[2]Arsimi Fillor'!F44+'[2]Arsimi i mesem'!E44</f>
        <v>0</v>
      </c>
      <c r="F42" s="452">
        <f>'[2]Arsimi Parafillor'!F44+'[2]Arsimi Fillor'!G44+'[2]Arsimi i mesem'!F44</f>
        <v>0</v>
      </c>
      <c r="G42" s="452">
        <f>'[2]Arsimi Parafillor'!G43+'[2]Arsimi Fillor'!H43+'[2]Arsimi i mesem'!G43</f>
        <v>0</v>
      </c>
      <c r="H42" s="464">
        <f t="shared" ref="H42:H50" si="4">D42+E42+F42+G42</f>
        <v>4950</v>
      </c>
      <c r="I42" s="452">
        <v>4950</v>
      </c>
      <c r="J42" s="452">
        <v>4950</v>
      </c>
    </row>
    <row r="43" spans="1:10" ht="18.75">
      <c r="A43" s="462"/>
      <c r="B43" s="450" t="s">
        <v>126</v>
      </c>
      <c r="C43" s="463">
        <v>13420</v>
      </c>
      <c r="D43" s="452">
        <f>'[2]Arsimi Parafillor'!D44+'[2]Arsimi Fillor'!E44+'[2]Arsimi i mesem'!D44</f>
        <v>0</v>
      </c>
      <c r="E43" s="452"/>
      <c r="F43" s="452"/>
      <c r="G43" s="452">
        <f>'[2]Arsimi Parafillor'!G44+'[2]Arsimi Fillor'!H44+'[2]Arsimi i mesem'!G44</f>
        <v>0</v>
      </c>
      <c r="H43" s="464">
        <f t="shared" si="4"/>
        <v>0</v>
      </c>
      <c r="I43" s="452">
        <v>0</v>
      </c>
      <c r="J43" s="452">
        <v>0</v>
      </c>
    </row>
    <row r="44" spans="1:10" ht="18.75">
      <c r="A44" s="462"/>
      <c r="B44" s="450" t="s">
        <v>127</v>
      </c>
      <c r="C44" s="463">
        <v>13430</v>
      </c>
      <c r="D44" s="452">
        <f>'[2]Arsimi Parafillor'!D45+'[2]Arsimi Fillor'!E45+'[2]Arsimi i mesem'!D45</f>
        <v>0</v>
      </c>
      <c r="E44" s="452"/>
      <c r="F44" s="452"/>
      <c r="G44" s="452">
        <f>'[2]Arsimi Parafillor'!G45+'[2]Arsimi Fillor'!H45+'[2]Arsimi i mesem'!G45</f>
        <v>0</v>
      </c>
      <c r="H44" s="464">
        <f t="shared" si="4"/>
        <v>0</v>
      </c>
      <c r="I44" s="452">
        <v>0</v>
      </c>
      <c r="J44" s="452">
        <v>0</v>
      </c>
    </row>
    <row r="45" spans="1:10" ht="18.75">
      <c r="A45" s="462"/>
      <c r="B45" s="465" t="s">
        <v>128</v>
      </c>
      <c r="C45" s="463">
        <v>13440</v>
      </c>
      <c r="D45" s="452">
        <f>'[2]Arsimi Parafillor'!D46+'[2]Arsimi Fillor'!E46+'[2]Arsimi i mesem'!D46</f>
        <v>0</v>
      </c>
      <c r="E45" s="452"/>
      <c r="F45" s="452"/>
      <c r="G45" s="452">
        <f>'[2]Arsimi Parafillor'!G46+'[2]Arsimi Fillor'!H46+'[2]Arsimi i mesem'!G46</f>
        <v>0</v>
      </c>
      <c r="H45" s="464">
        <f t="shared" si="4"/>
        <v>0</v>
      </c>
      <c r="I45" s="452">
        <v>0</v>
      </c>
      <c r="J45" s="452">
        <v>0</v>
      </c>
    </row>
    <row r="46" spans="1:10" ht="18.75">
      <c r="A46" s="462"/>
      <c r="B46" s="450" t="s">
        <v>129</v>
      </c>
      <c r="C46" s="463" t="s">
        <v>130</v>
      </c>
      <c r="D46" s="452">
        <f>'[2]Arsimi Parafillor'!D47+'[2]Arsimi Fillor'!E47+'[2]Arsimi i mesem'!D47</f>
        <v>0</v>
      </c>
      <c r="E46" s="452"/>
      <c r="F46" s="452"/>
      <c r="G46" s="452">
        <f>'[2]Arsimi Parafillor'!G47+'[2]Arsimi Fillor'!H47+'[2]Arsimi i mesem'!G47</f>
        <v>0</v>
      </c>
      <c r="H46" s="464">
        <f t="shared" si="4"/>
        <v>0</v>
      </c>
      <c r="I46" s="452">
        <v>0</v>
      </c>
      <c r="J46" s="452">
        <v>0</v>
      </c>
    </row>
    <row r="47" spans="1:10" ht="18.75">
      <c r="A47" s="462"/>
      <c r="B47" s="466" t="s">
        <v>131</v>
      </c>
      <c r="C47" s="463" t="s">
        <v>132</v>
      </c>
      <c r="D47" s="452">
        <f>'[2]Arsimi Parafillor'!D48+'[2]Arsimi Fillor'!E48+'[2]Arsimi i mesem'!D48</f>
        <v>34970.21</v>
      </c>
      <c r="E47" s="452"/>
      <c r="F47" s="452"/>
      <c r="G47" s="452">
        <f>'[2]Arsimi Parafillor'!G48+'[2]Arsimi Fillor'!H48+'[2]Arsimi i mesem'!G48</f>
        <v>0</v>
      </c>
      <c r="H47" s="464">
        <f t="shared" si="4"/>
        <v>34970.21</v>
      </c>
      <c r="I47" s="452">
        <v>34970.21</v>
      </c>
      <c r="J47" s="452">
        <v>34970.21</v>
      </c>
    </row>
    <row r="48" spans="1:10" ht="18.75">
      <c r="A48" s="462"/>
      <c r="B48" s="450" t="s">
        <v>133</v>
      </c>
      <c r="C48" s="463" t="s">
        <v>134</v>
      </c>
      <c r="D48" s="452">
        <f>'[2]Arsimi Parafillor'!D49+'[2]Arsimi Fillor'!E49+'[2]Arsimi i mesem'!D49</f>
        <v>7650</v>
      </c>
      <c r="E48" s="452"/>
      <c r="F48" s="452"/>
      <c r="G48" s="452">
        <f>'[2]Arsimi Parafillor'!G49+'[2]Arsimi Fillor'!H49+'[2]Arsimi i mesem'!G49</f>
        <v>0</v>
      </c>
      <c r="H48" s="464">
        <f t="shared" si="4"/>
        <v>7650</v>
      </c>
      <c r="I48" s="452">
        <v>7650</v>
      </c>
      <c r="J48" s="452">
        <v>7650</v>
      </c>
    </row>
    <row r="49" spans="1:10" ht="18.75">
      <c r="A49" s="462"/>
      <c r="B49" s="450" t="s">
        <v>135</v>
      </c>
      <c r="C49" s="463" t="s">
        <v>136</v>
      </c>
      <c r="D49" s="452">
        <f>'[2]Arsimi Parafillor'!D50+'[2]Arsimi Fillor'!E50+'[2]Arsimi i mesem'!D50</f>
        <v>0</v>
      </c>
      <c r="E49" s="452"/>
      <c r="F49" s="452"/>
      <c r="G49" s="452">
        <f>'[2]Arsimi Parafillor'!G50+'[2]Arsimi Fillor'!H50+'[2]Arsimi i mesem'!G50</f>
        <v>0</v>
      </c>
      <c r="H49" s="464">
        <f t="shared" si="4"/>
        <v>0</v>
      </c>
      <c r="I49" s="452">
        <v>0</v>
      </c>
      <c r="J49" s="452">
        <v>0</v>
      </c>
    </row>
    <row r="50" spans="1:10" ht="18.75">
      <c r="A50" s="462"/>
      <c r="B50" s="450" t="s">
        <v>137</v>
      </c>
      <c r="C50" s="463" t="s">
        <v>138</v>
      </c>
      <c r="D50" s="452">
        <f>'[2]Arsimi Parafillor'!D51+'[2]Arsimi Fillor'!E51+'[2]Arsimi i mesem'!D51</f>
        <v>0</v>
      </c>
      <c r="E50" s="452"/>
      <c r="F50" s="452"/>
      <c r="G50" s="452">
        <f>'[2]Arsimi Parafillor'!G51+'[2]Arsimi Fillor'!H51+'[2]Arsimi i mesem'!G51</f>
        <v>0</v>
      </c>
      <c r="H50" s="464">
        <f t="shared" si="4"/>
        <v>0</v>
      </c>
      <c r="I50" s="452">
        <v>0</v>
      </c>
      <c r="J50" s="452">
        <v>0</v>
      </c>
    </row>
    <row r="51" spans="1:10" ht="18.75">
      <c r="A51" s="467"/>
      <c r="B51" s="457" t="s">
        <v>139</v>
      </c>
      <c r="C51" s="468" t="s">
        <v>140</v>
      </c>
      <c r="D51" s="459">
        <f>SUM(D52:D61)</f>
        <v>31219</v>
      </c>
      <c r="E51" s="459">
        <f>SUM(E52:E61)</f>
        <v>0</v>
      </c>
      <c r="F51" s="459">
        <f>SUM(F52:F61)</f>
        <v>0</v>
      </c>
      <c r="G51" s="459">
        <f>SUM(G52:G61)</f>
        <v>5500</v>
      </c>
      <c r="H51" s="460">
        <f>SUM(H52:H61)</f>
        <v>36719</v>
      </c>
      <c r="I51" s="460">
        <v>36719</v>
      </c>
      <c r="J51" s="460">
        <v>36719</v>
      </c>
    </row>
    <row r="52" spans="1:10" ht="18.75">
      <c r="A52" s="462"/>
      <c r="B52" s="450" t="s">
        <v>141</v>
      </c>
      <c r="C52" s="463">
        <v>13501</v>
      </c>
      <c r="D52" s="452">
        <f>'[2]Arsimi Parafillor'!D53+'[2]Arsimi Fillor'!E53+'[2]Arsimi i mesem'!D53</f>
        <v>6200</v>
      </c>
      <c r="E52" s="452">
        <f>'[2]Arsimi Parafillor'!E54+'[2]Arsimi Fillor'!F54+'[2]Arsimi i mesem'!E54</f>
        <v>0</v>
      </c>
      <c r="F52" s="452">
        <f>'[2]Arsimi Parafillor'!F54+'[2]Arsimi Fillor'!G54+'[2]Arsimi i mesem'!F54</f>
        <v>0</v>
      </c>
      <c r="G52" s="452">
        <f>'[2]Arsimi Parafillor'!G53+'[2]Arsimi Fillor'!H53+'[2]Arsimi i mesem'!G53</f>
        <v>0</v>
      </c>
      <c r="H52" s="464">
        <f>D52+E52+F52+G52</f>
        <v>6200</v>
      </c>
      <c r="I52" s="452">
        <v>6200</v>
      </c>
      <c r="J52" s="452">
        <v>6200</v>
      </c>
    </row>
    <row r="53" spans="1:10" ht="18.75">
      <c r="A53" s="462"/>
      <c r="B53" s="450" t="s">
        <v>142</v>
      </c>
      <c r="C53" s="463">
        <v>13502</v>
      </c>
      <c r="D53" s="452">
        <f>'[2]Arsimi Parafillor'!D54+'[2]Arsimi Fillor'!E54+'[2]Arsimi i mesem'!D54</f>
        <v>0</v>
      </c>
      <c r="E53" s="452">
        <f>'[2]Arsimi Parafillor'!E55+'[2]Arsimi Fillor'!F55+'[2]Arsimi i mesem'!E55</f>
        <v>0</v>
      </c>
      <c r="F53" s="452">
        <f>'[2]Arsimi Parafillor'!F55+'[2]Arsimi Fillor'!G55+'[2]Arsimi i mesem'!F55</f>
        <v>0</v>
      </c>
      <c r="G53" s="452">
        <f>'[2]Arsimi Parafillor'!G54+'[2]Arsimi Fillor'!H54+'[2]Arsimi i mesem'!G54</f>
        <v>0</v>
      </c>
      <c r="H53" s="464">
        <f t="shared" ref="H53:H61" si="5">D53+E53+F53+G53</f>
        <v>0</v>
      </c>
      <c r="I53" s="452">
        <v>0</v>
      </c>
      <c r="J53" s="452">
        <v>0</v>
      </c>
    </row>
    <row r="54" spans="1:10" ht="18.75">
      <c r="A54" s="462"/>
      <c r="B54" s="450" t="s">
        <v>143</v>
      </c>
      <c r="C54" s="463">
        <v>13503</v>
      </c>
      <c r="D54" s="452">
        <f>'[2]Arsimi Parafillor'!D55+'[2]Arsimi Fillor'!E55+'[2]Arsimi i mesem'!D55</f>
        <v>200</v>
      </c>
      <c r="E54" s="452">
        <f>'[2]Arsimi Parafillor'!E56+'[2]Arsimi Fillor'!F56+'[2]Arsimi i mesem'!E56</f>
        <v>0</v>
      </c>
      <c r="F54" s="452">
        <f>'[2]Arsimi Parafillor'!F56+'[2]Arsimi Fillor'!G56+'[2]Arsimi i mesem'!F56</f>
        <v>0</v>
      </c>
      <c r="G54" s="452">
        <f>'[2]Arsimi Parafillor'!G55+'[2]Arsimi Fillor'!H55+'[2]Arsimi i mesem'!G55</f>
        <v>2000</v>
      </c>
      <c r="H54" s="464">
        <f t="shared" si="5"/>
        <v>2200</v>
      </c>
      <c r="I54" s="452">
        <v>2200</v>
      </c>
      <c r="J54" s="452">
        <v>2200</v>
      </c>
    </row>
    <row r="55" spans="1:10" ht="18.75">
      <c r="A55" s="462"/>
      <c r="B55" s="450" t="s">
        <v>144</v>
      </c>
      <c r="C55" s="463">
        <v>13504</v>
      </c>
      <c r="D55" s="452">
        <f>'[2]Arsimi Parafillor'!D56+'[2]Arsimi Fillor'!E56+'[2]Arsimi i mesem'!D56</f>
        <v>0</v>
      </c>
      <c r="E55" s="452">
        <f>'[2]Arsimi Parafillor'!E57+'[2]Arsimi Fillor'!F57+'[2]Arsimi i mesem'!E57</f>
        <v>0</v>
      </c>
      <c r="F55" s="452">
        <f>'[2]Arsimi Parafillor'!F57+'[2]Arsimi Fillor'!G57+'[2]Arsimi i mesem'!F57</f>
        <v>0</v>
      </c>
      <c r="G55" s="452">
        <f>'[2]Arsimi Parafillor'!G56+'[2]Arsimi Fillor'!H56+'[2]Arsimi i mesem'!G56</f>
        <v>0</v>
      </c>
      <c r="H55" s="464">
        <f t="shared" si="5"/>
        <v>0</v>
      </c>
      <c r="I55" s="452">
        <v>0</v>
      </c>
      <c r="J55" s="452">
        <v>0</v>
      </c>
    </row>
    <row r="56" spans="1:10" ht="18.75">
      <c r="A56" s="462"/>
      <c r="B56" s="450" t="s">
        <v>145</v>
      </c>
      <c r="C56" s="463">
        <v>13505</v>
      </c>
      <c r="D56" s="452">
        <f>'[2]Arsimi Parafillor'!D57+'[2]Arsimi Fillor'!E57+'[2]Arsimi i mesem'!D57</f>
        <v>0</v>
      </c>
      <c r="E56" s="452">
        <f>'[2]Arsimi Parafillor'!E58+'[2]Arsimi Fillor'!F58+'[2]Arsimi i mesem'!E58</f>
        <v>0</v>
      </c>
      <c r="F56" s="452">
        <f>'[2]Arsimi Parafillor'!F58+'[2]Arsimi Fillor'!G58+'[2]Arsimi i mesem'!F58</f>
        <v>0</v>
      </c>
      <c r="G56" s="452">
        <f>'[2]Arsimi Parafillor'!G57+'[2]Arsimi Fillor'!H57+'[2]Arsimi i mesem'!G57</f>
        <v>0</v>
      </c>
      <c r="H56" s="464">
        <f t="shared" si="5"/>
        <v>0</v>
      </c>
      <c r="I56" s="452">
        <v>0</v>
      </c>
      <c r="J56" s="452">
        <v>0</v>
      </c>
    </row>
    <row r="57" spans="1:10" ht="18.75">
      <c r="A57" s="462"/>
      <c r="B57" s="450" t="s">
        <v>146</v>
      </c>
      <c r="C57" s="463">
        <v>13506</v>
      </c>
      <c r="D57" s="452">
        <f>'[2]Arsimi Parafillor'!D58+'[2]Arsimi Fillor'!E58+'[2]Arsimi i mesem'!D58</f>
        <v>0</v>
      </c>
      <c r="E57" s="452">
        <f>'[2]Arsimi Parafillor'!E59+'[2]Arsimi Fillor'!F59+'[2]Arsimi i mesem'!E59</f>
        <v>0</v>
      </c>
      <c r="F57" s="452">
        <f>'[2]Arsimi Parafillor'!F59+'[2]Arsimi Fillor'!G59+'[2]Arsimi i mesem'!F59</f>
        <v>0</v>
      </c>
      <c r="G57" s="452">
        <f>'[2]Arsimi Parafillor'!G58+'[2]Arsimi Fillor'!H58+'[2]Arsimi i mesem'!G58</f>
        <v>0</v>
      </c>
      <c r="H57" s="464">
        <f t="shared" si="5"/>
        <v>0</v>
      </c>
      <c r="I57" s="452">
        <v>0</v>
      </c>
      <c r="J57" s="452">
        <v>0</v>
      </c>
    </row>
    <row r="58" spans="1:10" ht="18.75">
      <c r="A58" s="462"/>
      <c r="B58" s="450" t="s">
        <v>147</v>
      </c>
      <c r="C58" s="463">
        <v>13507</v>
      </c>
      <c r="D58" s="452">
        <f>'[2]Arsimi Parafillor'!D59+'[2]Arsimi Fillor'!E59+'[2]Arsimi i mesem'!D59</f>
        <v>0</v>
      </c>
      <c r="E58" s="452">
        <f>'[2]Arsimi Parafillor'!E60+'[2]Arsimi Fillor'!F60+'[2]Arsimi i mesem'!E60</f>
        <v>0</v>
      </c>
      <c r="F58" s="452">
        <f>'[2]Arsimi Parafillor'!F60+'[2]Arsimi Fillor'!G60+'[2]Arsimi i mesem'!F60</f>
        <v>0</v>
      </c>
      <c r="G58" s="452">
        <f>'[2]Arsimi Parafillor'!G59+'[2]Arsimi Fillor'!H59+'[2]Arsimi i mesem'!G59</f>
        <v>0</v>
      </c>
      <c r="H58" s="464">
        <f t="shared" si="5"/>
        <v>0</v>
      </c>
      <c r="I58" s="452">
        <v>0</v>
      </c>
      <c r="J58" s="452">
        <v>0</v>
      </c>
    </row>
    <row r="59" spans="1:10" ht="18.75">
      <c r="A59" s="469"/>
      <c r="B59" s="470" t="s">
        <v>148</v>
      </c>
      <c r="C59" s="471">
        <v>13508</v>
      </c>
      <c r="D59" s="452">
        <f>'[2]Arsimi Parafillor'!D60+'[2]Arsimi Fillor'!E60+'[2]Arsimi i mesem'!D60</f>
        <v>0</v>
      </c>
      <c r="E59" s="452">
        <f>'[2]Arsimi Parafillor'!E61+'[2]Arsimi Fillor'!F61+'[2]Arsimi i mesem'!E61</f>
        <v>0</v>
      </c>
      <c r="F59" s="452">
        <f>'[2]Arsimi Parafillor'!F61+'[2]Arsimi Fillor'!G61+'[2]Arsimi i mesem'!F61</f>
        <v>0</v>
      </c>
      <c r="G59" s="452">
        <f>'[2]Arsimi Parafillor'!G60+'[2]Arsimi Fillor'!H60+'[2]Arsimi i mesem'!G60</f>
        <v>0</v>
      </c>
      <c r="H59" s="464">
        <f t="shared" si="5"/>
        <v>0</v>
      </c>
      <c r="I59" s="452">
        <v>0</v>
      </c>
      <c r="J59" s="452">
        <v>0</v>
      </c>
    </row>
    <row r="60" spans="1:10" ht="18.75">
      <c r="A60" s="462"/>
      <c r="B60" s="450" t="s">
        <v>149</v>
      </c>
      <c r="C60" s="463">
        <v>13509</v>
      </c>
      <c r="D60" s="452">
        <f>'[2]Arsimi Parafillor'!D61+'[2]Arsimi Fillor'!E61+'[2]Arsimi i mesem'!D61</f>
        <v>24819</v>
      </c>
      <c r="E60" s="452">
        <f>'[2]Arsimi Parafillor'!E62+'[2]Arsimi Fillor'!F62+'[2]Arsimi i mesem'!E62</f>
        <v>0</v>
      </c>
      <c r="F60" s="452">
        <f>'[2]Arsimi Parafillor'!F62+'[2]Arsimi Fillor'!G62+'[2]Arsimi i mesem'!F62</f>
        <v>0</v>
      </c>
      <c r="G60" s="452">
        <f>'[2]Arsimi Parafillor'!G61+'[2]Arsimi Fillor'!H61+'[2]Arsimi i mesem'!G61</f>
        <v>0</v>
      </c>
      <c r="H60" s="464">
        <f t="shared" si="5"/>
        <v>24819</v>
      </c>
      <c r="I60" s="452">
        <v>24819</v>
      </c>
      <c r="J60" s="452">
        <v>24819</v>
      </c>
    </row>
    <row r="61" spans="1:10" ht="18.75">
      <c r="A61" s="462"/>
      <c r="B61" s="450" t="s">
        <v>150</v>
      </c>
      <c r="C61" s="463" t="s">
        <v>151</v>
      </c>
      <c r="D61" s="452">
        <f>'[2]Arsimi Parafillor'!D62+'[2]Arsimi Fillor'!E62+'[2]Arsimi i mesem'!D62</f>
        <v>0</v>
      </c>
      <c r="E61" s="452">
        <f>'[2]Arsimi Parafillor'!E63+'[2]Arsimi Fillor'!F63+'[2]Arsimi i mesem'!E63</f>
        <v>0</v>
      </c>
      <c r="F61" s="452">
        <f>'[2]Arsimi Parafillor'!F63+'[2]Arsimi Fillor'!G63+'[2]Arsimi i mesem'!F63</f>
        <v>0</v>
      </c>
      <c r="G61" s="452">
        <f>'[2]Arsimi Parafillor'!G62+'[2]Arsimi Fillor'!H62+'[2]Arsimi i mesem'!G62</f>
        <v>3500</v>
      </c>
      <c r="H61" s="464">
        <f t="shared" si="5"/>
        <v>3500</v>
      </c>
      <c r="I61" s="452">
        <v>3500</v>
      </c>
      <c r="J61" s="452">
        <v>3500</v>
      </c>
    </row>
    <row r="62" spans="1:10" ht="18.75">
      <c r="A62" s="467"/>
      <c r="B62" s="457" t="s">
        <v>152</v>
      </c>
      <c r="C62" s="468" t="s">
        <v>153</v>
      </c>
      <c r="D62" s="472">
        <f>SUM(D63:D71)</f>
        <v>253450</v>
      </c>
      <c r="E62" s="472">
        <f>SUM(E63:E71)</f>
        <v>0</v>
      </c>
      <c r="F62" s="472">
        <f>SUM(F63:F71)</f>
        <v>0</v>
      </c>
      <c r="G62" s="472">
        <f>SUM(G63:G71)</f>
        <v>54500</v>
      </c>
      <c r="H62" s="473">
        <f>SUM(H63:H71)</f>
        <v>307950</v>
      </c>
      <c r="I62" s="473">
        <v>307950</v>
      </c>
      <c r="J62" s="473">
        <f>J63+J64+J65+J66+J67+J68+J69+J70+J71</f>
        <v>357950</v>
      </c>
    </row>
    <row r="63" spans="1:10" ht="18.75">
      <c r="A63" s="462"/>
      <c r="B63" s="450" t="s">
        <v>154</v>
      </c>
      <c r="C63" s="463">
        <v>13610</v>
      </c>
      <c r="D63" s="452">
        <f>'[2]Arsimi Parafillor'!D64+'[2]Arsimi Fillor'!E64+'[2]Arsimi i mesem'!D64</f>
        <v>28450</v>
      </c>
      <c r="E63" s="452">
        <f>'[2]Arsimi Parafillor'!E64+'[2]Arsimi Fillor'!F64+'[2]Arsimi i mesem'!E64</f>
        <v>0</v>
      </c>
      <c r="F63" s="452">
        <f>'[2]Arsimi Parafillor'!F64+'[2]Arsimi Fillor'!G64+'[2]Arsimi i mesem'!F64</f>
        <v>0</v>
      </c>
      <c r="G63" s="452">
        <f>'[2]Arsimi Parafillor'!G64+'[2]Arsimi Fillor'!H64+'[2]Arsimi i mesem'!G64</f>
        <v>0</v>
      </c>
      <c r="H63" s="452">
        <f>'[2]Arsimi Parafillor'!H64+'[2]Arsimi Fillor'!I64+'[2]Arsimi i mesem'!H64</f>
        <v>28450</v>
      </c>
      <c r="I63" s="452">
        <v>28450</v>
      </c>
      <c r="J63" s="452">
        <v>28450</v>
      </c>
    </row>
    <row r="64" spans="1:10" ht="18.75">
      <c r="A64" s="462"/>
      <c r="B64" s="474" t="s">
        <v>155</v>
      </c>
      <c r="C64" s="463" t="s">
        <v>156</v>
      </c>
      <c r="D64" s="452">
        <f>'[2]Arsimi Parafillor'!D65+'[2]Arsimi Fillor'!E65+'[2]Arsimi i mesem'!D65</f>
        <v>0</v>
      </c>
      <c r="E64" s="452">
        <f>'[2]Arsimi Parafillor'!E65+'[2]Arsimi Fillor'!F65+'[2]Arsimi i mesem'!E65</f>
        <v>0</v>
      </c>
      <c r="F64" s="452">
        <f>'[2]Arsimi Parafillor'!F65+'[2]Arsimi Fillor'!G65+'[2]Arsimi i mesem'!F65</f>
        <v>0</v>
      </c>
      <c r="G64" s="452">
        <f>'[2]Arsimi Parafillor'!G65+'[2]Arsimi Fillor'!H65+'[2]Arsimi i mesem'!G65</f>
        <v>0</v>
      </c>
      <c r="H64" s="452">
        <f>'[2]Arsimi Parafillor'!H65+'[2]Arsimi Fillor'!I65+'[2]Arsimi i mesem'!H65</f>
        <v>0</v>
      </c>
      <c r="I64" s="452">
        <v>0</v>
      </c>
      <c r="J64" s="452">
        <v>0</v>
      </c>
    </row>
    <row r="65" spans="1:10" ht="66">
      <c r="A65" s="462"/>
      <c r="B65" s="475" t="s">
        <v>368</v>
      </c>
      <c r="C65" s="463" t="s">
        <v>369</v>
      </c>
      <c r="D65" s="452">
        <f>'[2]Arsimi Parafillor'!D66+'[2]Arsimi Fillor'!E66+'[2]Arsimi i mesem'!D66</f>
        <v>206200</v>
      </c>
      <c r="E65" s="452">
        <f>'[2]Arsimi Parafillor'!E66+'[2]Arsimi Fillor'!F66+'[2]Arsimi i mesem'!E66</f>
        <v>0</v>
      </c>
      <c r="F65" s="452">
        <f>'[2]Arsimi Parafillor'!F66+'[2]Arsimi Fillor'!G66+'[2]Arsimi i mesem'!F66</f>
        <v>0</v>
      </c>
      <c r="G65" s="452">
        <f>'[2]Arsimi Parafillor'!G66+'[2]Arsimi Fillor'!H66+'[2]Arsimi i mesem'!G66</f>
        <v>51000</v>
      </c>
      <c r="H65" s="452">
        <f>'[2]Arsimi Parafillor'!H66+'[2]Arsimi Fillor'!I66+'[2]Arsimi i mesem'!H66</f>
        <v>257200</v>
      </c>
      <c r="I65" s="476">
        <v>257200</v>
      </c>
      <c r="J65" s="452">
        <f>257200+50000</f>
        <v>307200</v>
      </c>
    </row>
    <row r="66" spans="1:10" ht="18.75">
      <c r="A66" s="462"/>
      <c r="B66" s="450" t="s">
        <v>158</v>
      </c>
      <c r="C66" s="463">
        <v>13630</v>
      </c>
      <c r="D66" s="452">
        <f>'[2]Arsimi Parafillor'!D67+'[2]Arsimi Fillor'!E67+'[2]Arsimi i mesem'!D67</f>
        <v>0</v>
      </c>
      <c r="E66" s="452">
        <f>'[2]Arsimi Parafillor'!E67+'[2]Arsimi Fillor'!F67+'[2]Arsimi i mesem'!E67</f>
        <v>0</v>
      </c>
      <c r="F66" s="452">
        <f>'[2]Arsimi Parafillor'!F67+'[2]Arsimi Fillor'!G67+'[2]Arsimi i mesem'!F67</f>
        <v>0</v>
      </c>
      <c r="G66" s="452">
        <f>'[2]Arsimi Parafillor'!G67+'[2]Arsimi Fillor'!H67+'[2]Arsimi i mesem'!G67</f>
        <v>0</v>
      </c>
      <c r="H66" s="452">
        <f>'[2]Arsimi Parafillor'!H67+'[2]Arsimi Fillor'!I67+'[2]Arsimi i mesem'!H67</f>
        <v>0</v>
      </c>
      <c r="I66" s="452">
        <v>0</v>
      </c>
      <c r="J66" s="452">
        <v>0</v>
      </c>
    </row>
    <row r="67" spans="1:10" ht="18.75">
      <c r="A67" s="462"/>
      <c r="B67" s="450" t="s">
        <v>159</v>
      </c>
      <c r="C67" s="463">
        <v>13640</v>
      </c>
      <c r="D67" s="452">
        <f>'[2]Arsimi Parafillor'!D68+'[2]Arsimi Fillor'!E68+'[2]Arsimi i mesem'!D68</f>
        <v>18250</v>
      </c>
      <c r="E67" s="452">
        <f>'[2]Arsimi Parafillor'!E68+'[2]Arsimi Fillor'!F68+'[2]Arsimi i mesem'!E68</f>
        <v>0</v>
      </c>
      <c r="F67" s="452">
        <f>'[2]Arsimi Parafillor'!F68+'[2]Arsimi Fillor'!G68+'[2]Arsimi i mesem'!F68</f>
        <v>0</v>
      </c>
      <c r="G67" s="452">
        <f>'[2]Arsimi Parafillor'!G68+'[2]Arsimi Fillor'!H68+'[2]Arsimi i mesem'!G68</f>
        <v>3500</v>
      </c>
      <c r="H67" s="452">
        <f>'[2]Arsimi Parafillor'!H68+'[2]Arsimi Fillor'!I68+'[2]Arsimi i mesem'!H68</f>
        <v>21750</v>
      </c>
      <c r="I67" s="452">
        <v>21750</v>
      </c>
      <c r="J67" s="452">
        <v>21750</v>
      </c>
    </row>
    <row r="68" spans="1:10" ht="18.75">
      <c r="A68" s="462"/>
      <c r="B68" s="450" t="s">
        <v>160</v>
      </c>
      <c r="C68" s="463">
        <v>13650</v>
      </c>
      <c r="D68" s="452">
        <f>'[2]Arsimi Parafillor'!D69+'[2]Arsimi Fillor'!E69+'[2]Arsimi i mesem'!D69</f>
        <v>550</v>
      </c>
      <c r="E68" s="452">
        <f>'[2]Arsimi Parafillor'!E69+'[2]Arsimi Fillor'!F69+'[2]Arsimi i mesem'!E69</f>
        <v>0</v>
      </c>
      <c r="F68" s="452">
        <f>'[2]Arsimi Parafillor'!F69+'[2]Arsimi Fillor'!G69+'[2]Arsimi i mesem'!F69</f>
        <v>0</v>
      </c>
      <c r="G68" s="452">
        <f>'[2]Arsimi Parafillor'!G69+'[2]Arsimi Fillor'!H69+'[2]Arsimi i mesem'!G69</f>
        <v>0</v>
      </c>
      <c r="H68" s="452">
        <f>'[2]Arsimi Parafillor'!H69+'[2]Arsimi Fillor'!I69+'[2]Arsimi i mesem'!H69</f>
        <v>550</v>
      </c>
      <c r="I68" s="452">
        <v>550</v>
      </c>
      <c r="J68" s="452">
        <v>550</v>
      </c>
    </row>
    <row r="69" spans="1:10" ht="18.75">
      <c r="A69" s="462"/>
      <c r="B69" s="450" t="s">
        <v>161</v>
      </c>
      <c r="C69" s="463" t="s">
        <v>162</v>
      </c>
      <c r="D69" s="452">
        <f>'[2]Arsimi Parafillor'!D70+'[2]Arsimi Fillor'!E70+'[2]Arsimi i mesem'!D70</f>
        <v>0</v>
      </c>
      <c r="E69" s="452">
        <f>'[2]Arsimi Parafillor'!E70+'[2]Arsimi Fillor'!F70+'[2]Arsimi i mesem'!E70</f>
        <v>0</v>
      </c>
      <c r="F69" s="452">
        <f>'[2]Arsimi Parafillor'!F70+'[2]Arsimi Fillor'!G70+'[2]Arsimi i mesem'!F70</f>
        <v>0</v>
      </c>
      <c r="G69" s="452">
        <f>'[2]Arsimi Parafillor'!G70+'[2]Arsimi Fillor'!H70+'[2]Arsimi i mesem'!G70</f>
        <v>0</v>
      </c>
      <c r="H69" s="452">
        <f>'[2]Arsimi Parafillor'!H70+'[2]Arsimi Fillor'!I70+'[2]Arsimi i mesem'!H70</f>
        <v>0</v>
      </c>
      <c r="I69" s="452">
        <v>0</v>
      </c>
      <c r="J69" s="452">
        <v>0</v>
      </c>
    </row>
    <row r="70" spans="1:10" ht="18.75">
      <c r="A70" s="477"/>
      <c r="B70" s="466" t="s">
        <v>163</v>
      </c>
      <c r="C70" s="478" t="s">
        <v>164</v>
      </c>
      <c r="D70" s="452">
        <f>'[2]Arsimi Parafillor'!D71+'[2]Arsimi Fillor'!E71+'[2]Arsimi i mesem'!D71</f>
        <v>0</v>
      </c>
      <c r="E70" s="452">
        <f>'[2]Arsimi Parafillor'!E71+'[2]Arsimi Fillor'!F71+'[2]Arsimi i mesem'!E71</f>
        <v>0</v>
      </c>
      <c r="F70" s="452">
        <f>'[2]Arsimi Parafillor'!F71+'[2]Arsimi Fillor'!G71+'[2]Arsimi i mesem'!F71</f>
        <v>0</v>
      </c>
      <c r="G70" s="452">
        <f>'[2]Arsimi Parafillor'!G71+'[2]Arsimi Fillor'!H71+'[2]Arsimi i mesem'!G71</f>
        <v>0</v>
      </c>
      <c r="H70" s="452">
        <f>'[2]Arsimi Parafillor'!H71+'[2]Arsimi Fillor'!I71+'[2]Arsimi i mesem'!H71</f>
        <v>0</v>
      </c>
      <c r="I70" s="452">
        <v>0</v>
      </c>
      <c r="J70" s="452">
        <v>0</v>
      </c>
    </row>
    <row r="71" spans="1:10" ht="18.75">
      <c r="A71" s="477"/>
      <c r="B71" s="466" t="s">
        <v>165</v>
      </c>
      <c r="C71" s="478" t="s">
        <v>166</v>
      </c>
      <c r="D71" s="452">
        <f>'[2]Arsimi Parafillor'!D72+'[2]Arsimi Fillor'!E72+'[2]Arsimi i mesem'!D72</f>
        <v>0</v>
      </c>
      <c r="E71" s="452">
        <f>'[2]Arsimi Parafillor'!E72+'[2]Arsimi Fillor'!F72+'[2]Arsimi i mesem'!E72</f>
        <v>0</v>
      </c>
      <c r="F71" s="452">
        <f>'[2]Arsimi Parafillor'!F72+'[2]Arsimi Fillor'!G72+'[2]Arsimi i mesem'!F72</f>
        <v>0</v>
      </c>
      <c r="G71" s="452">
        <f>'[2]Arsimi Parafillor'!G72+'[2]Arsimi Fillor'!H72+'[2]Arsimi i mesem'!G72</f>
        <v>0</v>
      </c>
      <c r="H71" s="452">
        <f>'[2]Arsimi Parafillor'!H72+'[2]Arsimi Fillor'!I72+'[2]Arsimi i mesem'!H72</f>
        <v>0</v>
      </c>
      <c r="I71" s="452">
        <v>0</v>
      </c>
      <c r="J71" s="452">
        <v>0</v>
      </c>
    </row>
    <row r="72" spans="1:10" ht="18.75">
      <c r="A72" s="467"/>
      <c r="B72" s="457" t="s">
        <v>167</v>
      </c>
      <c r="C72" s="468" t="s">
        <v>168</v>
      </c>
      <c r="D72" s="472">
        <f>SUM(D73:D78)</f>
        <v>201150</v>
      </c>
      <c r="E72" s="472">
        <f>SUM(E73:E78)</f>
        <v>0</v>
      </c>
      <c r="F72" s="472">
        <f>SUM(F73:F78)</f>
        <v>0</v>
      </c>
      <c r="G72" s="472">
        <f>SUM(G73:G78)</f>
        <v>0</v>
      </c>
      <c r="H72" s="473">
        <f>SUM(H73:H78)</f>
        <v>201150</v>
      </c>
      <c r="I72" s="473">
        <v>201150</v>
      </c>
      <c r="J72" s="473">
        <v>201150</v>
      </c>
    </row>
    <row r="73" spans="1:10" ht="18.75">
      <c r="A73" s="462"/>
      <c r="B73" s="450" t="s">
        <v>169</v>
      </c>
      <c r="C73" s="463">
        <v>13710</v>
      </c>
      <c r="D73" s="452">
        <f>'[2]Arsimi Parafillor'!D74+'[2]Arsimi Fillor'!E74+'[2]Arsimi i mesem'!D74</f>
        <v>2250</v>
      </c>
      <c r="E73" s="452">
        <f>'[2]Arsimi Parafillor'!E75+'[2]Arsimi Fillor'!F75+'[2]Arsimi i mesem'!E75</f>
        <v>0</v>
      </c>
      <c r="F73" s="452">
        <f>'[2]Arsimi Parafillor'!F75+'[2]Arsimi Fillor'!G75+'[2]Arsimi i mesem'!F75</f>
        <v>0</v>
      </c>
      <c r="G73" s="452">
        <f>'[2]Arsimi Parafillor'!G75+'[2]Arsimi Fillor'!H75+'[2]Arsimi i mesem'!G75</f>
        <v>0</v>
      </c>
      <c r="H73" s="464">
        <f t="shared" ref="H73:H78" si="6">D73+E73+F73+G73</f>
        <v>2250</v>
      </c>
      <c r="I73" s="452">
        <v>2250</v>
      </c>
      <c r="J73" s="452">
        <v>2250</v>
      </c>
    </row>
    <row r="74" spans="1:10" ht="18.75">
      <c r="A74" s="462"/>
      <c r="B74" s="450" t="s">
        <v>170</v>
      </c>
      <c r="C74" s="463">
        <v>13720</v>
      </c>
      <c r="D74" s="452">
        <f>'[2]Arsimi Parafillor'!D75+'[2]Arsimi Fillor'!E75+'[2]Arsimi i mesem'!D75</f>
        <v>26000</v>
      </c>
      <c r="E74" s="452"/>
      <c r="F74" s="452"/>
      <c r="G74" s="452">
        <f>'[2]Arsimi Parafillor'!G76+'[2]Arsimi Fillor'!H76+'[2]Arsimi i mesem'!G76</f>
        <v>0</v>
      </c>
      <c r="H74" s="464">
        <f t="shared" si="6"/>
        <v>26000</v>
      </c>
      <c r="I74" s="452">
        <v>26000</v>
      </c>
      <c r="J74" s="452">
        <v>26000</v>
      </c>
    </row>
    <row r="75" spans="1:10" ht="18.75">
      <c r="A75" s="462"/>
      <c r="B75" s="450" t="s">
        <v>171</v>
      </c>
      <c r="C75" s="463">
        <v>13730</v>
      </c>
      <c r="D75" s="452">
        <f>'[2]Arsimi Parafillor'!D76+'[2]Arsimi Fillor'!E76+'[2]Arsimi i mesem'!D76</f>
        <v>0</v>
      </c>
      <c r="E75" s="452"/>
      <c r="F75" s="452"/>
      <c r="G75" s="452">
        <f>'[2]Arsimi Parafillor'!G77+'[2]Arsimi Fillor'!H77+'[2]Arsimi i mesem'!G77</f>
        <v>0</v>
      </c>
      <c r="H75" s="464">
        <f t="shared" si="6"/>
        <v>0</v>
      </c>
      <c r="I75" s="452">
        <v>0</v>
      </c>
      <c r="J75" s="452">
        <v>0</v>
      </c>
    </row>
    <row r="76" spans="1:10" ht="18.75">
      <c r="A76" s="462"/>
      <c r="B76" s="450" t="s">
        <v>172</v>
      </c>
      <c r="C76" s="463">
        <v>13760</v>
      </c>
      <c r="D76" s="452">
        <f>'[2]Arsimi Parafillor'!D77+'[2]Arsimi Fillor'!E77+'[2]Arsimi i mesem'!D77</f>
        <v>172900</v>
      </c>
      <c r="E76" s="452"/>
      <c r="F76" s="452"/>
      <c r="G76" s="452">
        <f>'[2]Arsimi Parafillor'!G78+'[2]Arsimi Fillor'!H78+'[2]Arsimi i mesem'!G78</f>
        <v>0</v>
      </c>
      <c r="H76" s="464">
        <f t="shared" si="6"/>
        <v>172900</v>
      </c>
      <c r="I76" s="452">
        <v>172900</v>
      </c>
      <c r="J76" s="452">
        <v>172900</v>
      </c>
    </row>
    <row r="77" spans="1:10" ht="18.75">
      <c r="A77" s="462"/>
      <c r="B77" s="450" t="s">
        <v>173</v>
      </c>
      <c r="C77" s="463">
        <v>13770</v>
      </c>
      <c r="D77" s="452">
        <f>'[2]Arsimi Parafillor'!D78+'[2]Arsimi Fillor'!E78+'[2]Arsimi i mesem'!D78</f>
        <v>0</v>
      </c>
      <c r="E77" s="452"/>
      <c r="F77" s="452"/>
      <c r="G77" s="452">
        <f>'[2]Arsimi Parafillor'!G79+'[2]Arsimi Fillor'!H79+'[2]Arsimi i mesem'!G79</f>
        <v>0</v>
      </c>
      <c r="H77" s="464">
        <f t="shared" si="6"/>
        <v>0</v>
      </c>
      <c r="I77" s="452">
        <v>0</v>
      </c>
      <c r="J77" s="452">
        <v>0</v>
      </c>
    </row>
    <row r="78" spans="1:10" ht="18.75">
      <c r="A78" s="462"/>
      <c r="B78" s="450" t="s">
        <v>174</v>
      </c>
      <c r="C78" s="463">
        <v>13780</v>
      </c>
      <c r="D78" s="452">
        <f>'[2]Arsimi Parafillor'!D79+'[2]Arsimi Fillor'!E79+'[2]Arsimi i mesem'!D79</f>
        <v>0</v>
      </c>
      <c r="E78" s="452"/>
      <c r="F78" s="452"/>
      <c r="G78" s="452">
        <f>'[2]Arsimi Parafillor'!G80+'[2]Arsimi Fillor'!H80+'[2]Arsimi i mesem'!G80</f>
        <v>0</v>
      </c>
      <c r="H78" s="464">
        <f t="shared" si="6"/>
        <v>0</v>
      </c>
      <c r="I78" s="452">
        <v>0</v>
      </c>
      <c r="J78" s="452">
        <v>0</v>
      </c>
    </row>
    <row r="79" spans="1:10" ht="18.75">
      <c r="A79" s="467"/>
      <c r="B79" s="479" t="s">
        <v>175</v>
      </c>
      <c r="C79" s="480" t="s">
        <v>176</v>
      </c>
      <c r="D79" s="472">
        <f>SUM(D80:D81)</f>
        <v>0</v>
      </c>
      <c r="E79" s="472">
        <f>SUM(E80:E81)</f>
        <v>0</v>
      </c>
      <c r="F79" s="472">
        <f>SUM(F80:F81)</f>
        <v>0</v>
      </c>
      <c r="G79" s="472">
        <f>SUM(G80:G81)</f>
        <v>0</v>
      </c>
      <c r="H79" s="473">
        <f>SUM(H80:H81)</f>
        <v>0</v>
      </c>
      <c r="I79" s="418">
        <v>0</v>
      </c>
      <c r="J79" s="418">
        <v>0</v>
      </c>
    </row>
    <row r="80" spans="1:10" ht="18.75">
      <c r="A80" s="462"/>
      <c r="B80" s="450" t="s">
        <v>177</v>
      </c>
      <c r="C80" s="463" t="s">
        <v>178</v>
      </c>
      <c r="D80" s="452">
        <f>'[2]Arsimi Parafillor'!D81+'[2]Arsimi Fillor'!E81+'[2]Arsimi i mesem'!D81</f>
        <v>0</v>
      </c>
      <c r="E80" s="481"/>
      <c r="F80" s="481"/>
      <c r="G80" s="452">
        <f>'[2]Arsimi Parafillor'!G82+'[2]Arsimi Fillor'!H82+'[2]Arsimi i mesem'!G82</f>
        <v>0</v>
      </c>
      <c r="H80" s="464">
        <f>D80+E80+F80+G80</f>
        <v>0</v>
      </c>
      <c r="I80" s="380">
        <v>0</v>
      </c>
      <c r="J80" s="380">
        <v>0</v>
      </c>
    </row>
    <row r="81" spans="1:10" ht="18.75">
      <c r="A81" s="462"/>
      <c r="B81" s="450" t="s">
        <v>179</v>
      </c>
      <c r="C81" s="463" t="s">
        <v>180</v>
      </c>
      <c r="D81" s="452">
        <f>'[2]Arsimi Parafillor'!D83+'[2]Arsimi Fillor'!E83+'[2]Arsimi i mesem'!D83</f>
        <v>0</v>
      </c>
      <c r="E81" s="481"/>
      <c r="F81" s="481"/>
      <c r="G81" s="452">
        <f>'[2]Arsimi Parafillor'!G83+'[2]Arsimi Fillor'!H83+'[2]Arsimi i mesem'!G83</f>
        <v>0</v>
      </c>
      <c r="H81" s="464">
        <f>D81+E81+F81+G81</f>
        <v>0</v>
      </c>
      <c r="I81" s="380">
        <v>0</v>
      </c>
      <c r="J81" s="380">
        <v>0</v>
      </c>
    </row>
    <row r="82" spans="1:10" ht="18.75">
      <c r="A82" s="482"/>
      <c r="B82" s="483" t="s">
        <v>181</v>
      </c>
      <c r="C82" s="484">
        <v>1390</v>
      </c>
      <c r="D82" s="485">
        <f>D83</f>
        <v>0</v>
      </c>
      <c r="E82" s="485">
        <f>E83</f>
        <v>0</v>
      </c>
      <c r="F82" s="485">
        <f>F83</f>
        <v>0</v>
      </c>
      <c r="G82" s="485">
        <f>G83</f>
        <v>0</v>
      </c>
      <c r="H82" s="473">
        <f>H83</f>
        <v>0</v>
      </c>
      <c r="I82" s="418">
        <v>0</v>
      </c>
      <c r="J82" s="418">
        <v>0</v>
      </c>
    </row>
    <row r="83" spans="1:10" ht="18.75">
      <c r="A83" s="486"/>
      <c r="B83" s="487" t="s">
        <v>182</v>
      </c>
      <c r="C83" s="488">
        <v>13915</v>
      </c>
      <c r="D83" s="452">
        <f>'[2]Arsimi Parafillor'!D84+'[2]Arsimi Fillor'!E84+'[2]Arsimi i mesem'!D84</f>
        <v>0</v>
      </c>
      <c r="E83" s="481"/>
      <c r="F83" s="481"/>
      <c r="G83" s="452">
        <f>'[2]Arsimi Parafillor'!G85+'[2]Arsimi Fillor'!H85+'[2]Arsimi i mesem'!G85</f>
        <v>0</v>
      </c>
      <c r="H83" s="489">
        <v>0</v>
      </c>
      <c r="I83" s="380">
        <v>0</v>
      </c>
      <c r="J83" s="380">
        <v>0</v>
      </c>
    </row>
    <row r="84" spans="1:10" ht="18.75">
      <c r="A84" s="467"/>
      <c r="B84" s="457" t="s">
        <v>183</v>
      </c>
      <c r="C84" s="468" t="s">
        <v>184</v>
      </c>
      <c r="D84" s="472">
        <f>SUM(D85:D87)</f>
        <v>0</v>
      </c>
      <c r="E84" s="472">
        <f>SUM(E85:E87)</f>
        <v>0</v>
      </c>
      <c r="F84" s="472">
        <f>SUM(F85:F87)</f>
        <v>0</v>
      </c>
      <c r="G84" s="472">
        <f>SUM(G85:G87)</f>
        <v>0</v>
      </c>
      <c r="H84" s="490">
        <f>SUM(H85:H87)</f>
        <v>0</v>
      </c>
      <c r="I84" s="491">
        <v>0</v>
      </c>
      <c r="J84" s="491">
        <v>0</v>
      </c>
    </row>
    <row r="85" spans="1:10" ht="18.75">
      <c r="A85" s="477"/>
      <c r="B85" s="450" t="s">
        <v>185</v>
      </c>
      <c r="C85" s="463" t="s">
        <v>186</v>
      </c>
      <c r="D85" s="452">
        <f>'[2]Arsimi Parafillor'!D86+'[2]Arsimi Fillor'!E86+'[2]Arsimi i mesem'!D86</f>
        <v>0</v>
      </c>
      <c r="E85" s="452"/>
      <c r="F85" s="452"/>
      <c r="G85" s="452">
        <f>'[2]Arsimi Parafillor'!G86+'[2]Arsimi Fillor'!H86+'[2]Arsimi i mesem'!G86</f>
        <v>0</v>
      </c>
      <c r="H85" s="464">
        <f>D85+E85+F85+G85</f>
        <v>0</v>
      </c>
      <c r="I85" s="380">
        <v>0</v>
      </c>
      <c r="J85" s="380">
        <v>0</v>
      </c>
    </row>
    <row r="86" spans="1:10" ht="18.75">
      <c r="A86" s="477"/>
      <c r="B86" s="450" t="s">
        <v>187</v>
      </c>
      <c r="C86" s="463" t="s">
        <v>188</v>
      </c>
      <c r="D86" s="452">
        <f>'[2]Arsimi Parafillor'!D87+'[2]Arsimi Fillor'!E87+'[2]Arsimi i mesem'!D87</f>
        <v>0</v>
      </c>
      <c r="E86" s="452"/>
      <c r="F86" s="452"/>
      <c r="G86" s="452">
        <f>'[2]Arsimi Parafillor'!G87+'[2]Arsimi Fillor'!H87+'[2]Arsimi i mesem'!G87</f>
        <v>0</v>
      </c>
      <c r="H86" s="464">
        <f>D86+E86+F86+G86</f>
        <v>0</v>
      </c>
      <c r="I86" s="380">
        <v>0</v>
      </c>
      <c r="J86" s="380">
        <v>0</v>
      </c>
    </row>
    <row r="87" spans="1:10" ht="18.75">
      <c r="A87" s="477"/>
      <c r="B87" s="450" t="s">
        <v>189</v>
      </c>
      <c r="C87" s="463" t="s">
        <v>190</v>
      </c>
      <c r="D87" s="452">
        <f>'[2]Arsimi Parafillor'!D88+'[2]Arsimi Fillor'!E88+'[2]Arsimi i mesem'!D88</f>
        <v>0</v>
      </c>
      <c r="E87" s="452"/>
      <c r="F87" s="452"/>
      <c r="G87" s="452">
        <f>'[2]Arsimi Parafillor'!G88+'[2]Arsimi Fillor'!H88+'[2]Arsimi i mesem'!G88</f>
        <v>0</v>
      </c>
      <c r="H87" s="464">
        <f>D87+E87+F87+G87</f>
        <v>0</v>
      </c>
      <c r="I87" s="380">
        <v>0</v>
      </c>
      <c r="J87" s="380">
        <v>0</v>
      </c>
    </row>
    <row r="88" spans="1:10" ht="18.75">
      <c r="A88" s="467"/>
      <c r="B88" s="457" t="s">
        <v>191</v>
      </c>
      <c r="C88" s="468" t="s">
        <v>192</v>
      </c>
      <c r="D88" s="472">
        <f>SUM(D89:D98)</f>
        <v>28200</v>
      </c>
      <c r="E88" s="472">
        <f>SUM(E89:E98)</f>
        <v>0</v>
      </c>
      <c r="F88" s="472">
        <f>SUM(F89:F98)</f>
        <v>0</v>
      </c>
      <c r="G88" s="472">
        <f>SUM(G89:G98)</f>
        <v>0</v>
      </c>
      <c r="H88" s="473">
        <f>SUM(H89:H98)</f>
        <v>28200</v>
      </c>
      <c r="I88" s="473">
        <v>28200</v>
      </c>
      <c r="J88" s="473">
        <v>28200</v>
      </c>
    </row>
    <row r="89" spans="1:10" ht="18.75">
      <c r="A89" s="477"/>
      <c r="B89" s="450" t="s">
        <v>193</v>
      </c>
      <c r="C89" s="463">
        <v>14010</v>
      </c>
      <c r="D89" s="452">
        <f>'[2]Arsimi Parafillor'!D90+'[2]Arsimi Fillor'!E90+'[2]Arsimi i mesem'!D90</f>
        <v>0</v>
      </c>
      <c r="E89" s="452">
        <f>'[2]Arsimi Parafillor'!E91+'[2]Arsimi Fillor'!F91+'[2]Arsimi i mesem'!E91</f>
        <v>0</v>
      </c>
      <c r="F89" s="452">
        <f>'[2]Arsimi Parafillor'!F91+'[2]Arsimi Fillor'!G91+'[2]Arsimi i mesem'!F91</f>
        <v>0</v>
      </c>
      <c r="G89" s="452">
        <f>'[2]Arsimi Parafillor'!G90+'[2]Arsimi Fillor'!H90+'[2]Arsimi i mesem'!G90</f>
        <v>0</v>
      </c>
      <c r="H89" s="464">
        <f>D89+E89+F89+G89</f>
        <v>0</v>
      </c>
      <c r="I89" s="452">
        <v>0</v>
      </c>
      <c r="J89" s="452">
        <v>0</v>
      </c>
    </row>
    <row r="90" spans="1:10" ht="18.75">
      <c r="A90" s="477"/>
      <c r="B90" s="470" t="s">
        <v>194</v>
      </c>
      <c r="C90" s="471">
        <v>14020</v>
      </c>
      <c r="D90" s="452">
        <f>'[2]Arsimi Parafillor'!D91+'[2]Arsimi Fillor'!E91+'[2]Arsimi i mesem'!D91</f>
        <v>0</v>
      </c>
      <c r="E90" s="452"/>
      <c r="F90" s="452"/>
      <c r="G90" s="452">
        <f>'[2]Arsimi Parafillor'!G91+'[2]Arsimi Fillor'!H91+'[2]Arsimi i mesem'!G91</f>
        <v>0</v>
      </c>
      <c r="H90" s="464">
        <f t="shared" ref="H90:H98" si="7">D90+E90+F90+G90</f>
        <v>0</v>
      </c>
      <c r="I90" s="452">
        <v>0</v>
      </c>
      <c r="J90" s="452">
        <v>0</v>
      </c>
    </row>
    <row r="91" spans="1:10" ht="18.75">
      <c r="A91" s="477"/>
      <c r="B91" s="470" t="s">
        <v>195</v>
      </c>
      <c r="C91" s="471" t="s">
        <v>196</v>
      </c>
      <c r="D91" s="452">
        <f>'[2]Arsimi Parafillor'!D92+'[2]Arsimi Fillor'!E92+'[2]Arsimi i mesem'!D92</f>
        <v>0</v>
      </c>
      <c r="E91" s="452"/>
      <c r="F91" s="452"/>
      <c r="G91" s="452">
        <f>'[2]Arsimi Parafillor'!G92+'[2]Arsimi Fillor'!H92+'[2]Arsimi i mesem'!G92</f>
        <v>0</v>
      </c>
      <c r="H91" s="464">
        <f t="shared" si="7"/>
        <v>0</v>
      </c>
      <c r="I91" s="452">
        <v>0</v>
      </c>
      <c r="J91" s="452">
        <v>0</v>
      </c>
    </row>
    <row r="92" spans="1:10" ht="18.75">
      <c r="A92" s="477"/>
      <c r="B92" s="470" t="s">
        <v>197</v>
      </c>
      <c r="C92" s="471" t="s">
        <v>198</v>
      </c>
      <c r="D92" s="452">
        <f>'[2]Arsimi Parafillor'!D93+'[2]Arsimi Fillor'!E93+'[2]Arsimi i mesem'!D93</f>
        <v>0</v>
      </c>
      <c r="E92" s="452"/>
      <c r="F92" s="452"/>
      <c r="G92" s="452">
        <f>'[2]Arsimi Parafillor'!G93+'[2]Arsimi Fillor'!H93+'[2]Arsimi i mesem'!G93</f>
        <v>0</v>
      </c>
      <c r="H92" s="464">
        <f t="shared" si="7"/>
        <v>0</v>
      </c>
      <c r="I92" s="452">
        <v>0</v>
      </c>
      <c r="J92" s="452">
        <v>0</v>
      </c>
    </row>
    <row r="93" spans="1:10" ht="18.75">
      <c r="A93" s="477"/>
      <c r="B93" s="470" t="s">
        <v>199</v>
      </c>
      <c r="C93" s="471" t="s">
        <v>200</v>
      </c>
      <c r="D93" s="452">
        <f>'[2]Arsimi Parafillor'!D94+'[2]Arsimi Fillor'!E94+'[2]Arsimi i mesem'!D94</f>
        <v>15500</v>
      </c>
      <c r="E93" s="452"/>
      <c r="F93" s="452"/>
      <c r="G93" s="452">
        <f>'[2]Arsimi Parafillor'!G94+'[2]Arsimi Fillor'!H94+'[2]Arsimi i mesem'!G94</f>
        <v>0</v>
      </c>
      <c r="H93" s="464">
        <f t="shared" si="7"/>
        <v>15500</v>
      </c>
      <c r="I93" s="452">
        <v>15500</v>
      </c>
      <c r="J93" s="452">
        <v>15500</v>
      </c>
    </row>
    <row r="94" spans="1:10" ht="18.75">
      <c r="A94" s="477"/>
      <c r="B94" s="470" t="s">
        <v>201</v>
      </c>
      <c r="C94" s="471" t="s">
        <v>202</v>
      </c>
      <c r="D94" s="452">
        <f>'[2]Arsimi Parafillor'!D95+'[2]Arsimi Fillor'!E95+'[2]Arsimi i mesem'!D95</f>
        <v>0</v>
      </c>
      <c r="E94" s="452"/>
      <c r="F94" s="452"/>
      <c r="G94" s="452">
        <f>'[2]Arsimi Parafillor'!G95+'[2]Arsimi Fillor'!H95+'[2]Arsimi i mesem'!G95</f>
        <v>0</v>
      </c>
      <c r="H94" s="464">
        <f t="shared" si="7"/>
        <v>0</v>
      </c>
      <c r="I94" s="452">
        <v>0</v>
      </c>
      <c r="J94" s="452">
        <v>0</v>
      </c>
    </row>
    <row r="95" spans="1:10" ht="18.75">
      <c r="A95" s="477"/>
      <c r="B95" s="450" t="s">
        <v>203</v>
      </c>
      <c r="C95" s="463">
        <v>14030</v>
      </c>
      <c r="D95" s="452">
        <f>'[2]Arsimi Parafillor'!D96+'[2]Arsimi Fillor'!E96+'[2]Arsimi i mesem'!D96</f>
        <v>0</v>
      </c>
      <c r="E95" s="452"/>
      <c r="F95" s="452"/>
      <c r="G95" s="452">
        <f>'[2]Arsimi Parafillor'!G96+'[2]Arsimi Fillor'!H96+'[2]Arsimi i mesem'!G96</f>
        <v>0</v>
      </c>
      <c r="H95" s="464">
        <f t="shared" si="7"/>
        <v>0</v>
      </c>
      <c r="I95" s="452">
        <v>0</v>
      </c>
      <c r="J95" s="452">
        <v>0</v>
      </c>
    </row>
    <row r="96" spans="1:10" ht="18.75">
      <c r="A96" s="477"/>
      <c r="B96" s="450" t="s">
        <v>204</v>
      </c>
      <c r="C96" s="463">
        <v>14040</v>
      </c>
      <c r="D96" s="452">
        <f>'[2]Arsimi Parafillor'!D97+'[2]Arsimi Fillor'!E97+'[2]Arsimi i mesem'!D97</f>
        <v>6850</v>
      </c>
      <c r="E96" s="452"/>
      <c r="F96" s="452"/>
      <c r="G96" s="452">
        <f>'[2]Arsimi Parafillor'!G97+'[2]Arsimi Fillor'!H97+'[2]Arsimi i mesem'!G97</f>
        <v>0</v>
      </c>
      <c r="H96" s="464">
        <f t="shared" si="7"/>
        <v>6850</v>
      </c>
      <c r="I96" s="452">
        <v>6850</v>
      </c>
      <c r="J96" s="452">
        <v>6850</v>
      </c>
    </row>
    <row r="97" spans="1:10" ht="18.75">
      <c r="A97" s="477"/>
      <c r="B97" s="450" t="s">
        <v>205</v>
      </c>
      <c r="C97" s="463">
        <v>14050</v>
      </c>
      <c r="D97" s="452">
        <f>'[2]Arsimi Parafillor'!D98+'[2]Arsimi Fillor'!E98+'[2]Arsimi i mesem'!D98</f>
        <v>5850</v>
      </c>
      <c r="E97" s="452"/>
      <c r="F97" s="452"/>
      <c r="G97" s="452">
        <f>'[2]Arsimi Parafillor'!G98+'[2]Arsimi Fillor'!H98+'[2]Arsimi i mesem'!G98</f>
        <v>0</v>
      </c>
      <c r="H97" s="464">
        <f t="shared" si="7"/>
        <v>5850</v>
      </c>
      <c r="I97" s="452">
        <v>5850</v>
      </c>
      <c r="J97" s="452">
        <v>5850</v>
      </c>
    </row>
    <row r="98" spans="1:10" ht="18.75">
      <c r="A98" s="477"/>
      <c r="B98" s="450" t="s">
        <v>206</v>
      </c>
      <c r="C98" s="463" t="s">
        <v>207</v>
      </c>
      <c r="D98" s="452">
        <f>'[2]Arsimi Parafillor'!D99+'[2]Arsimi Fillor'!E99+'[2]Arsimi i mesem'!D99</f>
        <v>0</v>
      </c>
      <c r="E98" s="452"/>
      <c r="F98" s="452"/>
      <c r="G98" s="452">
        <f>'[2]Arsimi Parafillor'!G99+'[2]Arsimi Fillor'!H99+'[2]Arsimi i mesem'!G99</f>
        <v>0</v>
      </c>
      <c r="H98" s="464">
        <f t="shared" si="7"/>
        <v>0</v>
      </c>
      <c r="I98" s="452">
        <v>0</v>
      </c>
      <c r="J98" s="452">
        <v>0</v>
      </c>
    </row>
    <row r="99" spans="1:10" ht="18.75">
      <c r="A99" s="467"/>
      <c r="B99" s="457" t="s">
        <v>208</v>
      </c>
      <c r="C99" s="468" t="s">
        <v>209</v>
      </c>
      <c r="D99" s="472">
        <f>SUM(D100:D104)</f>
        <v>0</v>
      </c>
      <c r="E99" s="472">
        <f>SUM(E100:E104)</f>
        <v>0</v>
      </c>
      <c r="F99" s="472">
        <f>SUM(F100:F104)</f>
        <v>0</v>
      </c>
      <c r="G99" s="472">
        <f>SUM(G100:G104)</f>
        <v>0</v>
      </c>
      <c r="H99" s="473">
        <f>SUM(H100:H104)</f>
        <v>0</v>
      </c>
      <c r="I99" s="418">
        <v>0</v>
      </c>
      <c r="J99" s="418">
        <v>0</v>
      </c>
    </row>
    <row r="100" spans="1:10" ht="18.75">
      <c r="A100" s="477"/>
      <c r="B100" s="450" t="s">
        <v>370</v>
      </c>
      <c r="C100" s="463">
        <v>14110</v>
      </c>
      <c r="D100" s="452">
        <f>'[2]Arsimi Parafillor'!D101+'[2]Arsimi Fillor'!E101+'[2]Arsimi i mesem'!D101</f>
        <v>0</v>
      </c>
      <c r="E100" s="452"/>
      <c r="F100" s="452"/>
      <c r="G100" s="452">
        <f>'[2]Arsimi Parafillor'!G101+'[2]Arsimi Fillor'!H101+'[2]Arsimi i mesem'!G101</f>
        <v>0</v>
      </c>
      <c r="H100" s="464">
        <f>D100+E100+F100+G100</f>
        <v>0</v>
      </c>
      <c r="I100" s="452">
        <v>0</v>
      </c>
      <c r="J100" s="452">
        <v>0</v>
      </c>
    </row>
    <row r="101" spans="1:10" ht="18.75">
      <c r="A101" s="477"/>
      <c r="B101" s="450" t="s">
        <v>211</v>
      </c>
      <c r="C101" s="463" t="s">
        <v>212</v>
      </c>
      <c r="D101" s="452">
        <f>'[2]Arsimi Parafillor'!D102+'[2]Arsimi Fillor'!E102+'[2]Arsimi i mesem'!D102</f>
        <v>0</v>
      </c>
      <c r="E101" s="452"/>
      <c r="F101" s="452"/>
      <c r="G101" s="452">
        <f>'[2]Arsimi Parafillor'!G102+'[2]Arsimi Fillor'!H102+'[2]Arsimi i mesem'!G102</f>
        <v>0</v>
      </c>
      <c r="H101" s="464">
        <f>D101+E101+F101+G101</f>
        <v>0</v>
      </c>
      <c r="I101" s="452">
        <v>0</v>
      </c>
      <c r="J101" s="380">
        <v>0</v>
      </c>
    </row>
    <row r="102" spans="1:10" ht="18.75">
      <c r="A102" s="477"/>
      <c r="B102" s="450" t="s">
        <v>213</v>
      </c>
      <c r="C102" s="463" t="s">
        <v>214</v>
      </c>
      <c r="D102" s="452">
        <f>'[2]Arsimi Parafillor'!D103+'[2]Arsimi Fillor'!E103+'[2]Arsimi i mesem'!D103</f>
        <v>0</v>
      </c>
      <c r="E102" s="452"/>
      <c r="F102" s="452"/>
      <c r="G102" s="452">
        <f>'[2]Arsimi Parafillor'!G103+'[2]Arsimi Fillor'!H103+'[2]Arsimi i mesem'!G103</f>
        <v>0</v>
      </c>
      <c r="H102" s="464">
        <f>D102+E102+F102+G102</f>
        <v>0</v>
      </c>
      <c r="I102" s="452">
        <v>0</v>
      </c>
      <c r="J102" s="380">
        <v>0</v>
      </c>
    </row>
    <row r="103" spans="1:10" ht="18.75">
      <c r="A103" s="477"/>
      <c r="B103" s="450" t="s">
        <v>215</v>
      </c>
      <c r="C103" s="463" t="s">
        <v>216</v>
      </c>
      <c r="D103" s="452">
        <f>'[2]Arsimi Parafillor'!D104+'[2]Arsimi Fillor'!E104+'[2]Arsimi i mesem'!D104</f>
        <v>0</v>
      </c>
      <c r="E103" s="452"/>
      <c r="F103" s="452"/>
      <c r="G103" s="452">
        <f>'[2]Arsimi Parafillor'!G104+'[2]Arsimi Fillor'!H104+'[2]Arsimi i mesem'!G104</f>
        <v>0</v>
      </c>
      <c r="H103" s="464">
        <f>D103+E103+F103+G103</f>
        <v>0</v>
      </c>
      <c r="I103" s="452">
        <v>0</v>
      </c>
      <c r="J103" s="380">
        <v>0</v>
      </c>
    </row>
    <row r="104" spans="1:10" ht="18.75">
      <c r="A104" s="477"/>
      <c r="B104" s="450" t="s">
        <v>217</v>
      </c>
      <c r="C104" s="463" t="s">
        <v>218</v>
      </c>
      <c r="D104" s="452">
        <f>'[2]Arsimi Parafillor'!D105+'[2]Arsimi Fillor'!E105+'[2]Arsimi i mesem'!D105</f>
        <v>0</v>
      </c>
      <c r="E104" s="452"/>
      <c r="F104" s="452"/>
      <c r="G104" s="452">
        <f>'[2]Arsimi Parafillor'!G105+'[2]Arsimi Fillor'!H105+'[2]Arsimi i mesem'!G105</f>
        <v>0</v>
      </c>
      <c r="H104" s="464">
        <f>D104+E104+F104+G104</f>
        <v>0</v>
      </c>
      <c r="I104" s="452">
        <v>0</v>
      </c>
      <c r="J104" s="380">
        <v>0</v>
      </c>
    </row>
    <row r="105" spans="1:10" ht="18.75">
      <c r="A105" s="467"/>
      <c r="B105" s="457" t="s">
        <v>219</v>
      </c>
      <c r="C105" s="468" t="s">
        <v>220</v>
      </c>
      <c r="D105" s="472">
        <f>SUM(D106:D108)</f>
        <v>6800</v>
      </c>
      <c r="E105" s="472">
        <f>SUM(E106:E108)</f>
        <v>0</v>
      </c>
      <c r="F105" s="472">
        <f>SUM(F106:F108)</f>
        <v>0</v>
      </c>
      <c r="G105" s="472">
        <f>SUM(G106:G108)</f>
        <v>0</v>
      </c>
      <c r="H105" s="473">
        <f>SUM(H106:H108)</f>
        <v>6800</v>
      </c>
      <c r="I105" s="473">
        <v>6800</v>
      </c>
      <c r="J105" s="473">
        <v>6800</v>
      </c>
    </row>
    <row r="106" spans="1:10" ht="18.75">
      <c r="A106" s="477"/>
      <c r="B106" s="450" t="s">
        <v>221</v>
      </c>
      <c r="C106" s="463">
        <v>14210</v>
      </c>
      <c r="D106" s="452">
        <f>'[2]Arsimi Parafillor'!D107+'[2]Arsimi Fillor'!E107+'[2]Arsimi i mesem'!D107</f>
        <v>2300</v>
      </c>
      <c r="E106" s="452"/>
      <c r="F106" s="452"/>
      <c r="G106" s="452">
        <f>'[2]Arsimi Parafillor'!G108+'[2]Arsimi Fillor'!H108+'[2]Arsimi i mesem'!G108</f>
        <v>0</v>
      </c>
      <c r="H106" s="464">
        <f>D106+E106+F106+G106</f>
        <v>2300</v>
      </c>
      <c r="I106" s="452">
        <v>2300</v>
      </c>
      <c r="J106" s="452">
        <v>2300</v>
      </c>
    </row>
    <row r="107" spans="1:10" ht="18.75">
      <c r="A107" s="477"/>
      <c r="B107" s="450" t="s">
        <v>222</v>
      </c>
      <c r="C107" s="463">
        <v>14220</v>
      </c>
      <c r="D107" s="452">
        <f>'[2]Arsimi Parafillor'!D108+'[2]Arsimi Fillor'!E108+'[2]Arsimi i mesem'!D108</f>
        <v>2300</v>
      </c>
      <c r="E107" s="452"/>
      <c r="F107" s="452"/>
      <c r="G107" s="452">
        <f>'[2]Arsimi Parafillor'!G109+'[2]Arsimi Fillor'!H109+'[2]Arsimi i mesem'!G109</f>
        <v>0</v>
      </c>
      <c r="H107" s="464">
        <f>D107+E107+F107+G107</f>
        <v>2300</v>
      </c>
      <c r="I107" s="452">
        <v>2300</v>
      </c>
      <c r="J107" s="452">
        <v>2300</v>
      </c>
    </row>
    <row r="108" spans="1:10" ht="18.75">
      <c r="A108" s="477"/>
      <c r="B108" s="450" t="s">
        <v>371</v>
      </c>
      <c r="C108" s="463" t="s">
        <v>224</v>
      </c>
      <c r="D108" s="452">
        <f>'[2]Arsimi Parafillor'!D109+'[2]Arsimi Fillor'!E109+'[2]Arsimi i mesem'!D109</f>
        <v>2200</v>
      </c>
      <c r="E108" s="452"/>
      <c r="F108" s="452"/>
      <c r="G108" s="452">
        <f>'[2]Arsimi Parafillor'!G110+'[2]Arsimi Fillor'!H110+'[2]Arsimi i mesem'!G110</f>
        <v>0</v>
      </c>
      <c r="H108" s="464">
        <f>D108+E108+F108+G108</f>
        <v>2200</v>
      </c>
      <c r="I108" s="452">
        <v>2200</v>
      </c>
      <c r="J108" s="452">
        <v>2200</v>
      </c>
    </row>
    <row r="109" spans="1:10" ht="18.75">
      <c r="A109" s="467"/>
      <c r="B109" s="457" t="s">
        <v>225</v>
      </c>
      <c r="C109" s="468" t="s">
        <v>226</v>
      </c>
      <c r="D109" s="472">
        <f>SUM(D110:D114)</f>
        <v>10000</v>
      </c>
      <c r="E109" s="472">
        <f>SUM(E110:E114)</f>
        <v>0</v>
      </c>
      <c r="F109" s="472">
        <f>SUM(F110:F114)</f>
        <v>0</v>
      </c>
      <c r="G109" s="472">
        <f>SUM(G110:G114)</f>
        <v>0</v>
      </c>
      <c r="H109" s="473">
        <f>SUM(H110:H114)</f>
        <v>10000</v>
      </c>
      <c r="I109" s="418">
        <v>10000</v>
      </c>
      <c r="J109" s="418">
        <v>10000</v>
      </c>
    </row>
    <row r="110" spans="1:10" ht="18.75">
      <c r="A110" s="477"/>
      <c r="B110" s="466" t="s">
        <v>227</v>
      </c>
      <c r="C110" s="478" t="s">
        <v>228</v>
      </c>
      <c r="D110" s="452">
        <f>'[2]Arsimi Parafillor'!D111+'[2]Arsimi Fillor'!E111+'[2]Arsimi i mesem'!D111</f>
        <v>10000</v>
      </c>
      <c r="E110" s="452"/>
      <c r="F110" s="452"/>
      <c r="G110" s="452">
        <f>'[2]Arsimi Parafillor'!G112+'[2]Arsimi Fillor'!H112+'[2]Arsimi i mesem'!G112</f>
        <v>0</v>
      </c>
      <c r="H110" s="464">
        <f>D110+E110+F110+G110</f>
        <v>10000</v>
      </c>
      <c r="I110" s="452">
        <v>10000</v>
      </c>
      <c r="J110" s="452">
        <v>10000</v>
      </c>
    </row>
    <row r="111" spans="1:10" ht="18.75">
      <c r="A111" s="477"/>
      <c r="B111" s="466" t="s">
        <v>229</v>
      </c>
      <c r="C111" s="478" t="s">
        <v>230</v>
      </c>
      <c r="D111" s="452">
        <f>'[2]Arsimi Parafillor'!D112+'[2]Arsimi Fillor'!E112+'[2]Arsimi i mesem'!D112</f>
        <v>0</v>
      </c>
      <c r="E111" s="452"/>
      <c r="F111" s="452"/>
      <c r="G111" s="452">
        <f>'[2]Arsimi Parafillor'!G113+'[2]Arsimi Fillor'!H113+'[2]Arsimi i mesem'!G113</f>
        <v>0</v>
      </c>
      <c r="H111" s="464">
        <f>D111+E111+F111+G111</f>
        <v>0</v>
      </c>
      <c r="I111" s="452">
        <v>0</v>
      </c>
      <c r="J111" s="452">
        <v>0</v>
      </c>
    </row>
    <row r="112" spans="1:10" ht="18.75">
      <c r="A112" s="467"/>
      <c r="B112" s="492" t="s">
        <v>231</v>
      </c>
      <c r="C112" s="493" t="s">
        <v>232</v>
      </c>
      <c r="D112" s="452">
        <f>'[2]Arsimi Parafillor'!D113+'[2]Arsimi Fillor'!E113+'[2]Arsimi i mesem'!D113</f>
        <v>0</v>
      </c>
      <c r="E112" s="494"/>
      <c r="F112" s="494"/>
      <c r="G112" s="452">
        <f>'[2]Arsimi Parafillor'!G114+'[2]Arsimi Fillor'!H114+'[2]Arsimi i mesem'!G114</f>
        <v>0</v>
      </c>
      <c r="H112" s="464">
        <f>D112+E112+F112+G112</f>
        <v>0</v>
      </c>
      <c r="I112" s="452">
        <v>0</v>
      </c>
      <c r="J112" s="452">
        <v>0</v>
      </c>
    </row>
    <row r="113" spans="1:10" ht="18.75">
      <c r="A113" s="477"/>
      <c r="B113" s="466" t="s">
        <v>233</v>
      </c>
      <c r="C113" s="478" t="s">
        <v>234</v>
      </c>
      <c r="D113" s="452">
        <f>'[2]Arsimi Parafillor'!D114+'[2]Arsimi Fillor'!E114+'[2]Arsimi i mesem'!D114</f>
        <v>0</v>
      </c>
      <c r="E113" s="452"/>
      <c r="F113" s="452"/>
      <c r="G113" s="452">
        <f>'[2]Arsimi Parafillor'!G115+'[2]Arsimi Fillor'!H115+'[2]Arsimi i mesem'!G115</f>
        <v>0</v>
      </c>
      <c r="H113" s="464">
        <f>D113+E113+F113+G113</f>
        <v>0</v>
      </c>
      <c r="I113" s="452">
        <v>0</v>
      </c>
      <c r="J113" s="452">
        <v>0</v>
      </c>
    </row>
    <row r="114" spans="1:10" ht="19.5" thickBot="1">
      <c r="A114" s="495"/>
      <c r="B114" s="496" t="s">
        <v>235</v>
      </c>
      <c r="C114" s="497" t="s">
        <v>236</v>
      </c>
      <c r="D114" s="452">
        <f>'[2]Arsimi Parafillor'!D115+'[2]Arsimi Fillor'!E115+'[2]Arsimi i mesem'!D115</f>
        <v>0</v>
      </c>
      <c r="E114" s="498"/>
      <c r="F114" s="498"/>
      <c r="G114" s="452">
        <f>'[2]Arsimi Parafillor'!G116+'[2]Arsimi Fillor'!H116+'[2]Arsimi i mesem'!G116</f>
        <v>0</v>
      </c>
      <c r="H114" s="464">
        <f>D114+E114+F114+G114</f>
        <v>0</v>
      </c>
      <c r="I114" s="452">
        <v>0</v>
      </c>
      <c r="J114" s="452">
        <v>0</v>
      </c>
    </row>
    <row r="115" spans="1:10" ht="19.5" thickBot="1">
      <c r="A115" s="499" t="s">
        <v>237</v>
      </c>
      <c r="B115" s="500"/>
      <c r="C115" s="440" t="s">
        <v>238</v>
      </c>
      <c r="D115" s="441">
        <f>SUM(D116:D120)</f>
        <v>115000.004</v>
      </c>
      <c r="E115" s="441">
        <f>SUM(E116:E120)</f>
        <v>0</v>
      </c>
      <c r="F115" s="441">
        <f>SUM(F116:F120)</f>
        <v>0</v>
      </c>
      <c r="G115" s="441">
        <f>SUM(G116:G120)</f>
        <v>0</v>
      </c>
      <c r="H115" s="442">
        <f>SUM(H116:H120)</f>
        <v>115000.004</v>
      </c>
      <c r="I115" s="501">
        <v>115000.004</v>
      </c>
      <c r="J115" s="501">
        <v>115000.004</v>
      </c>
    </row>
    <row r="116" spans="1:10" ht="18.75">
      <c r="A116" s="502"/>
      <c r="B116" s="503" t="s">
        <v>239</v>
      </c>
      <c r="C116" s="504">
        <v>13210</v>
      </c>
      <c r="D116" s="452">
        <f>'[2]Arsimi Parafillor'!D117+'[2]Arsimi Fillor'!E117+'[2]Arsimi i mesem'!D117</f>
        <v>55374.004000000001</v>
      </c>
      <c r="E116" s="505"/>
      <c r="F116" s="505"/>
      <c r="G116" s="452">
        <f>'[2]Arsimi Parafillor'!G118+'[2]Arsimi Fillor'!H118+'[2]Arsimi i mesem'!G118</f>
        <v>0</v>
      </c>
      <c r="H116" s="506">
        <f>D116+E116+F116+G116</f>
        <v>55374.004000000001</v>
      </c>
      <c r="I116" s="452">
        <v>55374.004000000001</v>
      </c>
      <c r="J116" s="452">
        <v>55374.004000000001</v>
      </c>
    </row>
    <row r="117" spans="1:10" ht="18.75">
      <c r="A117" s="449"/>
      <c r="B117" s="450" t="s">
        <v>240</v>
      </c>
      <c r="C117" s="451">
        <v>13220</v>
      </c>
      <c r="D117" s="452">
        <f>'[2]Arsimi Parafillor'!D118+'[2]Arsimi Fillor'!E118+'[2]Arsimi i mesem'!D118</f>
        <v>9302</v>
      </c>
      <c r="E117" s="452"/>
      <c r="F117" s="452"/>
      <c r="G117" s="452">
        <f>'[2]Arsimi Parafillor'!G119+'[2]Arsimi Fillor'!H119+'[2]Arsimi i mesem'!G119</f>
        <v>0</v>
      </c>
      <c r="H117" s="464">
        <f>D117+E117+F117+G117</f>
        <v>9302</v>
      </c>
      <c r="I117" s="452">
        <v>9302</v>
      </c>
      <c r="J117" s="452">
        <v>9302</v>
      </c>
    </row>
    <row r="118" spans="1:10" ht="18.75">
      <c r="A118" s="449"/>
      <c r="B118" s="450" t="s">
        <v>241</v>
      </c>
      <c r="C118" s="451">
        <v>13230</v>
      </c>
      <c r="D118" s="452">
        <f>'[2]Arsimi Parafillor'!D119+'[2]Arsimi Fillor'!E119+'[2]Arsimi i mesem'!D119</f>
        <v>45398</v>
      </c>
      <c r="E118" s="452"/>
      <c r="F118" s="452"/>
      <c r="G118" s="452">
        <f>'[2]Arsimi Parafillor'!G120+'[2]Arsimi Fillor'!H120+'[2]Arsimi i mesem'!G120</f>
        <v>0</v>
      </c>
      <c r="H118" s="464">
        <f>D118+E118+F118+G118</f>
        <v>45398</v>
      </c>
      <c r="I118" s="452">
        <v>45398</v>
      </c>
      <c r="J118" s="452">
        <v>45398</v>
      </c>
    </row>
    <row r="119" spans="1:10" ht="18.75">
      <c r="A119" s="449"/>
      <c r="B119" s="450" t="s">
        <v>242</v>
      </c>
      <c r="C119" s="451">
        <v>13240</v>
      </c>
      <c r="D119" s="452">
        <f>'[2]Arsimi Parafillor'!D120+'[2]Arsimi Fillor'!E120+'[2]Arsimi i mesem'!D120</f>
        <v>350</v>
      </c>
      <c r="E119" s="452"/>
      <c r="F119" s="452"/>
      <c r="G119" s="452">
        <f>'[2]Arsimi Parafillor'!G121+'[2]Arsimi Fillor'!H121+'[2]Arsimi i mesem'!G121</f>
        <v>0</v>
      </c>
      <c r="H119" s="464">
        <f>D119+E119+F119+G119</f>
        <v>350</v>
      </c>
      <c r="I119" s="452">
        <v>350</v>
      </c>
      <c r="J119" s="452">
        <v>350</v>
      </c>
    </row>
    <row r="120" spans="1:10" ht="19.5" thickBot="1">
      <c r="A120" s="507"/>
      <c r="B120" s="454" t="s">
        <v>243</v>
      </c>
      <c r="C120" s="508" t="s">
        <v>244</v>
      </c>
      <c r="D120" s="452">
        <f>'[2]Arsimi Parafillor'!D121+'[2]Arsimi Fillor'!E121+'[2]Arsimi i mesem'!D121</f>
        <v>4576</v>
      </c>
      <c r="E120" s="498"/>
      <c r="F120" s="498"/>
      <c r="G120" s="452"/>
      <c r="H120" s="509">
        <f>D120+E120+F120+G120</f>
        <v>4576</v>
      </c>
      <c r="I120" s="452">
        <v>4576</v>
      </c>
      <c r="J120" s="452">
        <v>4576</v>
      </c>
    </row>
    <row r="121" spans="1:10" ht="19.5" thickBot="1">
      <c r="A121" s="499" t="s">
        <v>245</v>
      </c>
      <c r="B121" s="500"/>
      <c r="C121" s="510" t="s">
        <v>246</v>
      </c>
      <c r="D121" s="441">
        <f>D122+D126</f>
        <v>0</v>
      </c>
      <c r="E121" s="441">
        <f>E122+E126</f>
        <v>0</v>
      </c>
      <c r="F121" s="441">
        <f>F122+F126</f>
        <v>0</v>
      </c>
      <c r="G121" s="441">
        <f>G122+G126</f>
        <v>0</v>
      </c>
      <c r="H121" s="442">
        <f>H122+H126</f>
        <v>0</v>
      </c>
      <c r="I121" s="501">
        <v>0</v>
      </c>
      <c r="J121" s="501">
        <v>0</v>
      </c>
    </row>
    <row r="122" spans="1:10" ht="18.75">
      <c r="A122" s="511"/>
      <c r="B122" s="512" t="s">
        <v>247</v>
      </c>
      <c r="C122" s="513" t="s">
        <v>248</v>
      </c>
      <c r="D122" s="514">
        <f>SUM(D123:D125)</f>
        <v>0</v>
      </c>
      <c r="E122" s="514">
        <f>SUM(E123:E125)</f>
        <v>0</v>
      </c>
      <c r="F122" s="514">
        <f>SUM(F123:F125)</f>
        <v>0</v>
      </c>
      <c r="G122" s="514">
        <f>SUM(G123:G125)</f>
        <v>0</v>
      </c>
      <c r="H122" s="515">
        <f>SUM(H123:H125)</f>
        <v>0</v>
      </c>
      <c r="I122" s="491">
        <v>0</v>
      </c>
      <c r="J122" s="491">
        <v>0</v>
      </c>
    </row>
    <row r="123" spans="1:10" ht="18.75">
      <c r="A123" s="469"/>
      <c r="B123" s="470" t="s">
        <v>249</v>
      </c>
      <c r="C123" s="471">
        <v>21110</v>
      </c>
      <c r="D123" s="452">
        <f>'[2]Arsimi Parafillor'!D124+'[2]Arsimi Fillor'!E124+'[2]Arsimi i mesem'!D124</f>
        <v>0</v>
      </c>
      <c r="E123" s="452"/>
      <c r="F123" s="452"/>
      <c r="G123" s="452">
        <f>'[2]Arsimi Parafillor'!G125+'[2]Arsimi Fillor'!H125+'[2]Arsimi i mesem'!G125</f>
        <v>0</v>
      </c>
      <c r="H123" s="464">
        <f>D123+E123+F123+G123</f>
        <v>0</v>
      </c>
      <c r="I123" s="380">
        <v>0</v>
      </c>
      <c r="J123" s="380">
        <v>0</v>
      </c>
    </row>
    <row r="124" spans="1:10" ht="18.75">
      <c r="A124" s="469"/>
      <c r="B124" s="470" t="s">
        <v>250</v>
      </c>
      <c r="C124" s="471">
        <v>21120</v>
      </c>
      <c r="D124" s="452">
        <f>'[2]ShM"L.Paradeci Kijevë'!D128+'[2]SHM.Hamdi Berisha"Malishevë'!D128</f>
        <v>0</v>
      </c>
      <c r="E124" s="452"/>
      <c r="F124" s="452"/>
      <c r="G124" s="452">
        <f>'[2]Arsimi Parafillor'!G126+'[2]Arsimi Fillor'!H126+'[2]Arsimi i mesem'!G126</f>
        <v>0</v>
      </c>
      <c r="H124" s="464">
        <f>D124+E124+F124+G124</f>
        <v>0</v>
      </c>
      <c r="I124" s="380">
        <v>0</v>
      </c>
      <c r="J124" s="380">
        <v>0</v>
      </c>
    </row>
    <row r="125" spans="1:10" ht="18.75">
      <c r="A125" s="469"/>
      <c r="B125" s="470" t="s">
        <v>372</v>
      </c>
      <c r="C125" s="471">
        <v>21200</v>
      </c>
      <c r="D125" s="452">
        <f>'[2]ShM"L.Paradeci Kijevë'!D129+'[2]SHM.Hamdi Berisha"Malishevë'!D129</f>
        <v>0</v>
      </c>
      <c r="E125" s="452"/>
      <c r="F125" s="452"/>
      <c r="G125" s="452">
        <f>'[2]Arsimi Parafillor'!G127+'[2]Arsimi Fillor'!H127+'[2]Arsimi i mesem'!G127</f>
        <v>0</v>
      </c>
      <c r="H125" s="464">
        <f>D125+E125+F125+G125</f>
        <v>0</v>
      </c>
      <c r="I125" s="380">
        <v>0</v>
      </c>
      <c r="J125" s="380">
        <v>0</v>
      </c>
    </row>
    <row r="126" spans="1:10" ht="18.75">
      <c r="A126" s="516"/>
      <c r="B126" s="517" t="s">
        <v>252</v>
      </c>
      <c r="C126" s="468" t="s">
        <v>253</v>
      </c>
      <c r="D126" s="459">
        <f>SUM(D127:D137)</f>
        <v>0</v>
      </c>
      <c r="E126" s="459">
        <f>SUM(E127:E137)</f>
        <v>0</v>
      </c>
      <c r="F126" s="459">
        <f>SUM(F127:F137)</f>
        <v>0</v>
      </c>
      <c r="G126" s="459">
        <f>SUM(G127:G137)</f>
        <v>0</v>
      </c>
      <c r="H126" s="460">
        <f>SUM(H127:H137)</f>
        <v>0</v>
      </c>
      <c r="I126" s="418">
        <v>0</v>
      </c>
      <c r="J126" s="418">
        <v>0</v>
      </c>
    </row>
    <row r="127" spans="1:10" ht="18.75">
      <c r="A127" s="477"/>
      <c r="B127" s="466" t="s">
        <v>254</v>
      </c>
      <c r="C127" s="478">
        <v>22100</v>
      </c>
      <c r="D127" s="452">
        <f>'[2]Arsimi Parafillor'!D128+'[2]Arsimi Fillor'!E128+'[2]Arsimi i mesem'!D128</f>
        <v>0</v>
      </c>
      <c r="E127" s="452"/>
      <c r="F127" s="452"/>
      <c r="G127" s="452">
        <f>'[2]Arsimi Parafillor'!G129+'[2]Arsimi Fillor'!H129+'[2]Arsimi i mesem'!G129</f>
        <v>0</v>
      </c>
      <c r="H127" s="464">
        <f>D127+E127+F127+G127</f>
        <v>0</v>
      </c>
      <c r="I127" s="380">
        <v>0</v>
      </c>
      <c r="J127" s="380">
        <v>0</v>
      </c>
    </row>
    <row r="128" spans="1:10" ht="18.75">
      <c r="A128" s="469"/>
      <c r="B128" s="470" t="s">
        <v>255</v>
      </c>
      <c r="C128" s="471">
        <v>22200</v>
      </c>
      <c r="D128" s="452">
        <f>'[2]ShM"L.Paradeci Kijevë'!D132+'[2]SHM.Hamdi Berisha"Malishevë'!D132</f>
        <v>0</v>
      </c>
      <c r="E128" s="452"/>
      <c r="F128" s="452"/>
      <c r="G128" s="452">
        <f>'[2]Arsimi Parafillor'!G130+'[2]Arsimi Fillor'!H130+'[2]Arsimi i mesem'!G130</f>
        <v>0</v>
      </c>
      <c r="H128" s="464">
        <f t="shared" ref="H128:H137" si="8">D128+E128+F128+G128</f>
        <v>0</v>
      </c>
      <c r="I128" s="380">
        <v>0</v>
      </c>
      <c r="J128" s="380">
        <v>0</v>
      </c>
    </row>
    <row r="129" spans="1:10" ht="18.75">
      <c r="A129" s="469"/>
      <c r="B129" s="470" t="s">
        <v>256</v>
      </c>
      <c r="C129" s="471">
        <v>22210</v>
      </c>
      <c r="D129" s="452">
        <f>'[2]ShM"L.Paradeci Kijevë'!D133+'[2]SHM.Hamdi Berisha"Malishevë'!D133</f>
        <v>0</v>
      </c>
      <c r="E129" s="452"/>
      <c r="F129" s="452"/>
      <c r="G129" s="452">
        <f>'[2]Arsimi Parafillor'!G131+'[2]Arsimi Fillor'!H131+'[2]Arsimi i mesem'!G131</f>
        <v>0</v>
      </c>
      <c r="H129" s="464">
        <f t="shared" si="8"/>
        <v>0</v>
      </c>
      <c r="I129" s="380">
        <v>0</v>
      </c>
      <c r="J129" s="380">
        <v>0</v>
      </c>
    </row>
    <row r="130" spans="1:10" ht="18.75">
      <c r="A130" s="469"/>
      <c r="B130" s="470" t="s">
        <v>257</v>
      </c>
      <c r="C130" s="471">
        <v>22220</v>
      </c>
      <c r="D130" s="452">
        <f>'[2]ShM"L.Paradeci Kijevë'!D134+'[2]SHM.Hamdi Berisha"Malishevë'!D134</f>
        <v>0</v>
      </c>
      <c r="E130" s="452"/>
      <c r="F130" s="452"/>
      <c r="G130" s="452">
        <f>'[2]Arsimi Parafillor'!G132+'[2]Arsimi Fillor'!H132+'[2]Arsimi i mesem'!G132</f>
        <v>0</v>
      </c>
      <c r="H130" s="464">
        <f t="shared" si="8"/>
        <v>0</v>
      </c>
      <c r="I130" s="380">
        <v>0</v>
      </c>
      <c r="J130" s="380">
        <v>0</v>
      </c>
    </row>
    <row r="131" spans="1:10" ht="18.75">
      <c r="A131" s="469"/>
      <c r="B131" s="470" t="s">
        <v>258</v>
      </c>
      <c r="C131" s="471">
        <v>22230</v>
      </c>
      <c r="D131" s="452">
        <f>'[2]ShM"L.Paradeci Kijevë'!D135+'[2]SHM.Hamdi Berisha"Malishevë'!D135</f>
        <v>0</v>
      </c>
      <c r="E131" s="452"/>
      <c r="F131" s="452"/>
      <c r="G131" s="452">
        <f>'[2]Arsimi Parafillor'!G133+'[2]Arsimi Fillor'!H133+'[2]Arsimi i mesem'!G133</f>
        <v>0</v>
      </c>
      <c r="H131" s="464">
        <f t="shared" si="8"/>
        <v>0</v>
      </c>
      <c r="I131" s="380">
        <v>0</v>
      </c>
      <c r="J131" s="380">
        <v>0</v>
      </c>
    </row>
    <row r="132" spans="1:10" ht="18.75">
      <c r="A132" s="469"/>
      <c r="B132" s="470" t="s">
        <v>259</v>
      </c>
      <c r="C132" s="471">
        <v>22240</v>
      </c>
      <c r="D132" s="452">
        <f>'[2]ShM"L.Paradeci Kijevë'!D136+'[2]SHM.Hamdi Berisha"Malishevë'!D136</f>
        <v>0</v>
      </c>
      <c r="E132" s="452"/>
      <c r="F132" s="452"/>
      <c r="G132" s="452">
        <f>'[2]Arsimi Parafillor'!G134+'[2]Arsimi Fillor'!H134+'[2]Arsimi i mesem'!G134</f>
        <v>0</v>
      </c>
      <c r="H132" s="464">
        <f t="shared" si="8"/>
        <v>0</v>
      </c>
      <c r="I132" s="380">
        <v>0</v>
      </c>
      <c r="J132" s="380">
        <v>0</v>
      </c>
    </row>
    <row r="133" spans="1:10" ht="18.75">
      <c r="A133" s="469"/>
      <c r="B133" s="470" t="s">
        <v>260</v>
      </c>
      <c r="C133" s="471">
        <v>22250</v>
      </c>
      <c r="D133" s="452">
        <f>'[2]ShM"L.Paradeci Kijevë'!D137+'[2]SHM.Hamdi Berisha"Malishevë'!D137</f>
        <v>0</v>
      </c>
      <c r="E133" s="452"/>
      <c r="F133" s="452"/>
      <c r="G133" s="452">
        <f>'[2]Arsimi Parafillor'!G135+'[2]Arsimi Fillor'!H135+'[2]Arsimi i mesem'!G135</f>
        <v>0</v>
      </c>
      <c r="H133" s="464">
        <f t="shared" si="8"/>
        <v>0</v>
      </c>
      <c r="I133" s="380">
        <v>0</v>
      </c>
      <c r="J133" s="380">
        <v>0</v>
      </c>
    </row>
    <row r="134" spans="1:10" ht="18.75">
      <c r="A134" s="469"/>
      <c r="B134" s="470" t="s">
        <v>261</v>
      </c>
      <c r="C134" s="471">
        <v>22260</v>
      </c>
      <c r="D134" s="452">
        <f>'[2]ShM"L.Paradeci Kijevë'!D138+'[2]SHM.Hamdi Berisha"Malishevë'!D138</f>
        <v>0</v>
      </c>
      <c r="E134" s="452"/>
      <c r="F134" s="452"/>
      <c r="G134" s="452">
        <f>'[2]Arsimi Parafillor'!G136+'[2]Arsimi Fillor'!H136+'[2]Arsimi i mesem'!G136</f>
        <v>0</v>
      </c>
      <c r="H134" s="464">
        <f t="shared" si="8"/>
        <v>0</v>
      </c>
      <c r="I134" s="380">
        <v>0</v>
      </c>
      <c r="J134" s="380">
        <v>0</v>
      </c>
    </row>
    <row r="135" spans="1:10" ht="18.75">
      <c r="A135" s="469"/>
      <c r="B135" s="470" t="s">
        <v>262</v>
      </c>
      <c r="C135" s="471">
        <v>22270</v>
      </c>
      <c r="D135" s="452">
        <f>'[2]ShM"L.Paradeci Kijevë'!D139+'[2]SHM.Hamdi Berisha"Malishevë'!D139</f>
        <v>0</v>
      </c>
      <c r="E135" s="452"/>
      <c r="F135" s="452"/>
      <c r="G135" s="452">
        <f>'[2]Arsimi Parafillor'!G137+'[2]Arsimi Fillor'!H137+'[2]Arsimi i mesem'!G137</f>
        <v>0</v>
      </c>
      <c r="H135" s="464">
        <f t="shared" si="8"/>
        <v>0</v>
      </c>
      <c r="I135" s="380">
        <v>0</v>
      </c>
      <c r="J135" s="380">
        <v>0</v>
      </c>
    </row>
    <row r="136" spans="1:10" ht="18.75">
      <c r="A136" s="469"/>
      <c r="B136" s="470" t="s">
        <v>263</v>
      </c>
      <c r="C136" s="471">
        <v>22280</v>
      </c>
      <c r="D136" s="452">
        <f>'[2]ShM"L.Paradeci Kijevë'!D140+'[2]SHM.Hamdi Berisha"Malishevë'!D140</f>
        <v>0</v>
      </c>
      <c r="E136" s="452"/>
      <c r="F136" s="452"/>
      <c r="G136" s="452">
        <f>'[2]Arsimi Parafillor'!G138+'[2]Arsimi Fillor'!H138+'[2]Arsimi i mesem'!G138</f>
        <v>0</v>
      </c>
      <c r="H136" s="464">
        <f t="shared" si="8"/>
        <v>0</v>
      </c>
      <c r="I136" s="380">
        <v>0</v>
      </c>
      <c r="J136" s="380">
        <v>0</v>
      </c>
    </row>
    <row r="137" spans="1:10" ht="19.5" thickBot="1">
      <c r="A137" s="518"/>
      <c r="B137" s="519" t="s">
        <v>264</v>
      </c>
      <c r="C137" s="520">
        <v>22290</v>
      </c>
      <c r="D137" s="521">
        <f>'[2]ShM"L.Paradeci Kijevë'!D141+'[2]SHM.Hamdi Berisha"Malishevë'!D141</f>
        <v>0</v>
      </c>
      <c r="E137" s="521"/>
      <c r="F137" s="521"/>
      <c r="G137" s="521">
        <f>'[2]Arsimi Parafillor'!G139+'[2]Arsimi Fillor'!H139+'[2]Arsimi i mesem'!G139</f>
        <v>0</v>
      </c>
      <c r="H137" s="522">
        <f t="shared" si="8"/>
        <v>0</v>
      </c>
      <c r="I137" s="523">
        <v>0</v>
      </c>
      <c r="J137" s="523">
        <v>0</v>
      </c>
    </row>
  </sheetData>
  <mergeCells count="8">
    <mergeCell ref="I3:I4"/>
    <mergeCell ref="J3:J4"/>
    <mergeCell ref="A1:H2"/>
    <mergeCell ref="C3:C4"/>
    <mergeCell ref="D3:D4"/>
    <mergeCell ref="F3:F4"/>
    <mergeCell ref="G3:G4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5"/>
  <sheetViews>
    <sheetView workbookViewId="0">
      <selection activeCell="N10" sqref="N10"/>
    </sheetView>
  </sheetViews>
  <sheetFormatPr defaultRowHeight="15.75"/>
  <cols>
    <col min="1" max="1" width="11.7109375" style="117" customWidth="1"/>
    <col min="2" max="2" width="60.140625" style="117" customWidth="1"/>
    <col min="3" max="3" width="13.140625" style="117" customWidth="1"/>
    <col min="4" max="4" width="19.140625" style="117" customWidth="1"/>
    <col min="5" max="5" width="17.7109375" style="117" customWidth="1"/>
    <col min="6" max="6" width="18.140625" style="117" customWidth="1"/>
    <col min="7" max="7" width="13.42578125" style="117" customWidth="1"/>
    <col min="8" max="8" width="19.42578125" style="117" customWidth="1"/>
    <col min="9" max="9" width="20.140625" style="117" customWidth="1"/>
    <col min="10" max="10" width="17.7109375" style="117" customWidth="1"/>
    <col min="11" max="247" width="9.140625" style="117"/>
    <col min="248" max="248" width="11.7109375" style="117" customWidth="1"/>
    <col min="249" max="249" width="60.140625" style="117" customWidth="1"/>
    <col min="250" max="250" width="13.140625" style="117" customWidth="1"/>
    <col min="251" max="251" width="19.140625" style="117" customWidth="1"/>
    <col min="252" max="252" width="17.7109375" style="117" customWidth="1"/>
    <col min="253" max="253" width="18.140625" style="117" customWidth="1"/>
    <col min="254" max="254" width="13.42578125" style="117" customWidth="1"/>
    <col min="255" max="255" width="19.42578125" style="117" customWidth="1"/>
    <col min="256" max="256" width="20.140625" style="117" customWidth="1"/>
    <col min="257" max="257" width="17.7109375" style="117" customWidth="1"/>
    <col min="258" max="258" width="15.28515625" style="117" customWidth="1"/>
    <col min="259" max="259" width="23.140625" style="117" customWidth="1"/>
    <col min="260" max="260" width="18.42578125" style="117" customWidth="1"/>
    <col min="261" max="261" width="13.7109375" style="117" bestFit="1" customWidth="1"/>
    <col min="262" max="262" width="18.7109375" style="117" customWidth="1"/>
    <col min="263" max="263" width="13.85546875" style="117" customWidth="1"/>
    <col min="264" max="264" width="14.140625" style="117" customWidth="1"/>
    <col min="265" max="503" width="9.140625" style="117"/>
    <col min="504" max="504" width="11.7109375" style="117" customWidth="1"/>
    <col min="505" max="505" width="60.140625" style="117" customWidth="1"/>
    <col min="506" max="506" width="13.140625" style="117" customWidth="1"/>
    <col min="507" max="507" width="19.140625" style="117" customWidth="1"/>
    <col min="508" max="508" width="17.7109375" style="117" customWidth="1"/>
    <col min="509" max="509" width="18.140625" style="117" customWidth="1"/>
    <col min="510" max="510" width="13.42578125" style="117" customWidth="1"/>
    <col min="511" max="511" width="19.42578125" style="117" customWidth="1"/>
    <col min="512" max="512" width="20.140625" style="117" customWidth="1"/>
    <col min="513" max="513" width="17.7109375" style="117" customWidth="1"/>
    <col min="514" max="514" width="15.28515625" style="117" customWidth="1"/>
    <col min="515" max="515" width="23.140625" style="117" customWidth="1"/>
    <col min="516" max="516" width="18.42578125" style="117" customWidth="1"/>
    <col min="517" max="517" width="13.7109375" style="117" bestFit="1" customWidth="1"/>
    <col min="518" max="518" width="18.7109375" style="117" customWidth="1"/>
    <col min="519" max="519" width="13.85546875" style="117" customWidth="1"/>
    <col min="520" max="520" width="14.140625" style="117" customWidth="1"/>
    <col min="521" max="759" width="9.140625" style="117"/>
    <col min="760" max="760" width="11.7109375" style="117" customWidth="1"/>
    <col min="761" max="761" width="60.140625" style="117" customWidth="1"/>
    <col min="762" max="762" width="13.140625" style="117" customWidth="1"/>
    <col min="763" max="763" width="19.140625" style="117" customWidth="1"/>
    <col min="764" max="764" width="17.7109375" style="117" customWidth="1"/>
    <col min="765" max="765" width="18.140625" style="117" customWidth="1"/>
    <col min="766" max="766" width="13.42578125" style="117" customWidth="1"/>
    <col min="767" max="767" width="19.42578125" style="117" customWidth="1"/>
    <col min="768" max="768" width="20.140625" style="117" customWidth="1"/>
    <col min="769" max="769" width="17.7109375" style="117" customWidth="1"/>
    <col min="770" max="770" width="15.28515625" style="117" customWidth="1"/>
    <col min="771" max="771" width="23.140625" style="117" customWidth="1"/>
    <col min="772" max="772" width="18.42578125" style="117" customWidth="1"/>
    <col min="773" max="773" width="13.7109375" style="117" bestFit="1" customWidth="1"/>
    <col min="774" max="774" width="18.7109375" style="117" customWidth="1"/>
    <col min="775" max="775" width="13.85546875" style="117" customWidth="1"/>
    <col min="776" max="776" width="14.140625" style="117" customWidth="1"/>
    <col min="777" max="1015" width="9.140625" style="117"/>
    <col min="1016" max="1016" width="11.7109375" style="117" customWidth="1"/>
    <col min="1017" max="1017" width="60.140625" style="117" customWidth="1"/>
    <col min="1018" max="1018" width="13.140625" style="117" customWidth="1"/>
    <col min="1019" max="1019" width="19.140625" style="117" customWidth="1"/>
    <col min="1020" max="1020" width="17.7109375" style="117" customWidth="1"/>
    <col min="1021" max="1021" width="18.140625" style="117" customWidth="1"/>
    <col min="1022" max="1022" width="13.42578125" style="117" customWidth="1"/>
    <col min="1023" max="1023" width="19.42578125" style="117" customWidth="1"/>
    <col min="1024" max="1024" width="20.140625" style="117" customWidth="1"/>
    <col min="1025" max="1025" width="17.7109375" style="117" customWidth="1"/>
    <col min="1026" max="1026" width="15.28515625" style="117" customWidth="1"/>
    <col min="1027" max="1027" width="23.140625" style="117" customWidth="1"/>
    <col min="1028" max="1028" width="18.42578125" style="117" customWidth="1"/>
    <col min="1029" max="1029" width="13.7109375" style="117" bestFit="1" customWidth="1"/>
    <col min="1030" max="1030" width="18.7109375" style="117" customWidth="1"/>
    <col min="1031" max="1031" width="13.85546875" style="117" customWidth="1"/>
    <col min="1032" max="1032" width="14.140625" style="117" customWidth="1"/>
    <col min="1033" max="1271" width="9.140625" style="117"/>
    <col min="1272" max="1272" width="11.7109375" style="117" customWidth="1"/>
    <col min="1273" max="1273" width="60.140625" style="117" customWidth="1"/>
    <col min="1274" max="1274" width="13.140625" style="117" customWidth="1"/>
    <col min="1275" max="1275" width="19.140625" style="117" customWidth="1"/>
    <col min="1276" max="1276" width="17.7109375" style="117" customWidth="1"/>
    <col min="1277" max="1277" width="18.140625" style="117" customWidth="1"/>
    <col min="1278" max="1278" width="13.42578125" style="117" customWidth="1"/>
    <col min="1279" max="1279" width="19.42578125" style="117" customWidth="1"/>
    <col min="1280" max="1280" width="20.140625" style="117" customWidth="1"/>
    <col min="1281" max="1281" width="17.7109375" style="117" customWidth="1"/>
    <col min="1282" max="1282" width="15.28515625" style="117" customWidth="1"/>
    <col min="1283" max="1283" width="23.140625" style="117" customWidth="1"/>
    <col min="1284" max="1284" width="18.42578125" style="117" customWidth="1"/>
    <col min="1285" max="1285" width="13.7109375" style="117" bestFit="1" customWidth="1"/>
    <col min="1286" max="1286" width="18.7109375" style="117" customWidth="1"/>
    <col min="1287" max="1287" width="13.85546875" style="117" customWidth="1"/>
    <col min="1288" max="1288" width="14.140625" style="117" customWidth="1"/>
    <col min="1289" max="1527" width="9.140625" style="117"/>
    <col min="1528" max="1528" width="11.7109375" style="117" customWidth="1"/>
    <col min="1529" max="1529" width="60.140625" style="117" customWidth="1"/>
    <col min="1530" max="1530" width="13.140625" style="117" customWidth="1"/>
    <col min="1531" max="1531" width="19.140625" style="117" customWidth="1"/>
    <col min="1532" max="1532" width="17.7109375" style="117" customWidth="1"/>
    <col min="1533" max="1533" width="18.140625" style="117" customWidth="1"/>
    <col min="1534" max="1534" width="13.42578125" style="117" customWidth="1"/>
    <col min="1535" max="1535" width="19.42578125" style="117" customWidth="1"/>
    <col min="1536" max="1536" width="20.140625" style="117" customWidth="1"/>
    <col min="1537" max="1537" width="17.7109375" style="117" customWidth="1"/>
    <col min="1538" max="1538" width="15.28515625" style="117" customWidth="1"/>
    <col min="1539" max="1539" width="23.140625" style="117" customWidth="1"/>
    <col min="1540" max="1540" width="18.42578125" style="117" customWidth="1"/>
    <col min="1541" max="1541" width="13.7109375" style="117" bestFit="1" customWidth="1"/>
    <col min="1542" max="1542" width="18.7109375" style="117" customWidth="1"/>
    <col min="1543" max="1543" width="13.85546875" style="117" customWidth="1"/>
    <col min="1544" max="1544" width="14.140625" style="117" customWidth="1"/>
    <col min="1545" max="1783" width="9.140625" style="117"/>
    <col min="1784" max="1784" width="11.7109375" style="117" customWidth="1"/>
    <col min="1785" max="1785" width="60.140625" style="117" customWidth="1"/>
    <col min="1786" max="1786" width="13.140625" style="117" customWidth="1"/>
    <col min="1787" max="1787" width="19.140625" style="117" customWidth="1"/>
    <col min="1788" max="1788" width="17.7109375" style="117" customWidth="1"/>
    <col min="1789" max="1789" width="18.140625" style="117" customWidth="1"/>
    <col min="1790" max="1790" width="13.42578125" style="117" customWidth="1"/>
    <col min="1791" max="1791" width="19.42578125" style="117" customWidth="1"/>
    <col min="1792" max="1792" width="20.140625" style="117" customWidth="1"/>
    <col min="1793" max="1793" width="17.7109375" style="117" customWidth="1"/>
    <col min="1794" max="1794" width="15.28515625" style="117" customWidth="1"/>
    <col min="1795" max="1795" width="23.140625" style="117" customWidth="1"/>
    <col min="1796" max="1796" width="18.42578125" style="117" customWidth="1"/>
    <col min="1797" max="1797" width="13.7109375" style="117" bestFit="1" customWidth="1"/>
    <col min="1798" max="1798" width="18.7109375" style="117" customWidth="1"/>
    <col min="1799" max="1799" width="13.85546875" style="117" customWidth="1"/>
    <col min="1800" max="1800" width="14.140625" style="117" customWidth="1"/>
    <col min="1801" max="2039" width="9.140625" style="117"/>
    <col min="2040" max="2040" width="11.7109375" style="117" customWidth="1"/>
    <col min="2041" max="2041" width="60.140625" style="117" customWidth="1"/>
    <col min="2042" max="2042" width="13.140625" style="117" customWidth="1"/>
    <col min="2043" max="2043" width="19.140625" style="117" customWidth="1"/>
    <col min="2044" max="2044" width="17.7109375" style="117" customWidth="1"/>
    <col min="2045" max="2045" width="18.140625" style="117" customWidth="1"/>
    <col min="2046" max="2046" width="13.42578125" style="117" customWidth="1"/>
    <col min="2047" max="2047" width="19.42578125" style="117" customWidth="1"/>
    <col min="2048" max="2048" width="20.140625" style="117" customWidth="1"/>
    <col min="2049" max="2049" width="17.7109375" style="117" customWidth="1"/>
    <col min="2050" max="2050" width="15.28515625" style="117" customWidth="1"/>
    <col min="2051" max="2051" width="23.140625" style="117" customWidth="1"/>
    <col min="2052" max="2052" width="18.42578125" style="117" customWidth="1"/>
    <col min="2053" max="2053" width="13.7109375" style="117" bestFit="1" customWidth="1"/>
    <col min="2054" max="2054" width="18.7109375" style="117" customWidth="1"/>
    <col min="2055" max="2055" width="13.85546875" style="117" customWidth="1"/>
    <col min="2056" max="2056" width="14.140625" style="117" customWidth="1"/>
    <col min="2057" max="2295" width="9.140625" style="117"/>
    <col min="2296" max="2296" width="11.7109375" style="117" customWidth="1"/>
    <col min="2297" max="2297" width="60.140625" style="117" customWidth="1"/>
    <col min="2298" max="2298" width="13.140625" style="117" customWidth="1"/>
    <col min="2299" max="2299" width="19.140625" style="117" customWidth="1"/>
    <col min="2300" max="2300" width="17.7109375" style="117" customWidth="1"/>
    <col min="2301" max="2301" width="18.140625" style="117" customWidth="1"/>
    <col min="2302" max="2302" width="13.42578125" style="117" customWidth="1"/>
    <col min="2303" max="2303" width="19.42578125" style="117" customWidth="1"/>
    <col min="2304" max="2304" width="20.140625" style="117" customWidth="1"/>
    <col min="2305" max="2305" width="17.7109375" style="117" customWidth="1"/>
    <col min="2306" max="2306" width="15.28515625" style="117" customWidth="1"/>
    <col min="2307" max="2307" width="23.140625" style="117" customWidth="1"/>
    <col min="2308" max="2308" width="18.42578125" style="117" customWidth="1"/>
    <col min="2309" max="2309" width="13.7109375" style="117" bestFit="1" customWidth="1"/>
    <col min="2310" max="2310" width="18.7109375" style="117" customWidth="1"/>
    <col min="2311" max="2311" width="13.85546875" style="117" customWidth="1"/>
    <col min="2312" max="2312" width="14.140625" style="117" customWidth="1"/>
    <col min="2313" max="2551" width="9.140625" style="117"/>
    <col min="2552" max="2552" width="11.7109375" style="117" customWidth="1"/>
    <col min="2553" max="2553" width="60.140625" style="117" customWidth="1"/>
    <col min="2554" max="2554" width="13.140625" style="117" customWidth="1"/>
    <col min="2555" max="2555" width="19.140625" style="117" customWidth="1"/>
    <col min="2556" max="2556" width="17.7109375" style="117" customWidth="1"/>
    <col min="2557" max="2557" width="18.140625" style="117" customWidth="1"/>
    <col min="2558" max="2558" width="13.42578125" style="117" customWidth="1"/>
    <col min="2559" max="2559" width="19.42578125" style="117" customWidth="1"/>
    <col min="2560" max="2560" width="20.140625" style="117" customWidth="1"/>
    <col min="2561" max="2561" width="17.7109375" style="117" customWidth="1"/>
    <col min="2562" max="2562" width="15.28515625" style="117" customWidth="1"/>
    <col min="2563" max="2563" width="23.140625" style="117" customWidth="1"/>
    <col min="2564" max="2564" width="18.42578125" style="117" customWidth="1"/>
    <col min="2565" max="2565" width="13.7109375" style="117" bestFit="1" customWidth="1"/>
    <col min="2566" max="2566" width="18.7109375" style="117" customWidth="1"/>
    <col min="2567" max="2567" width="13.85546875" style="117" customWidth="1"/>
    <col min="2568" max="2568" width="14.140625" style="117" customWidth="1"/>
    <col min="2569" max="2807" width="9.140625" style="117"/>
    <col min="2808" max="2808" width="11.7109375" style="117" customWidth="1"/>
    <col min="2809" max="2809" width="60.140625" style="117" customWidth="1"/>
    <col min="2810" max="2810" width="13.140625" style="117" customWidth="1"/>
    <col min="2811" max="2811" width="19.140625" style="117" customWidth="1"/>
    <col min="2812" max="2812" width="17.7109375" style="117" customWidth="1"/>
    <col min="2813" max="2813" width="18.140625" style="117" customWidth="1"/>
    <col min="2814" max="2814" width="13.42578125" style="117" customWidth="1"/>
    <col min="2815" max="2815" width="19.42578125" style="117" customWidth="1"/>
    <col min="2816" max="2816" width="20.140625" style="117" customWidth="1"/>
    <col min="2817" max="2817" width="17.7109375" style="117" customWidth="1"/>
    <col min="2818" max="2818" width="15.28515625" style="117" customWidth="1"/>
    <col min="2819" max="2819" width="23.140625" style="117" customWidth="1"/>
    <col min="2820" max="2820" width="18.42578125" style="117" customWidth="1"/>
    <col min="2821" max="2821" width="13.7109375" style="117" bestFit="1" customWidth="1"/>
    <col min="2822" max="2822" width="18.7109375" style="117" customWidth="1"/>
    <col min="2823" max="2823" width="13.85546875" style="117" customWidth="1"/>
    <col min="2824" max="2824" width="14.140625" style="117" customWidth="1"/>
    <col min="2825" max="3063" width="9.140625" style="117"/>
    <col min="3064" max="3064" width="11.7109375" style="117" customWidth="1"/>
    <col min="3065" max="3065" width="60.140625" style="117" customWidth="1"/>
    <col min="3066" max="3066" width="13.140625" style="117" customWidth="1"/>
    <col min="3067" max="3067" width="19.140625" style="117" customWidth="1"/>
    <col min="3068" max="3068" width="17.7109375" style="117" customWidth="1"/>
    <col min="3069" max="3069" width="18.140625" style="117" customWidth="1"/>
    <col min="3070" max="3070" width="13.42578125" style="117" customWidth="1"/>
    <col min="3071" max="3071" width="19.42578125" style="117" customWidth="1"/>
    <col min="3072" max="3072" width="20.140625" style="117" customWidth="1"/>
    <col min="3073" max="3073" width="17.7109375" style="117" customWidth="1"/>
    <col min="3074" max="3074" width="15.28515625" style="117" customWidth="1"/>
    <col min="3075" max="3075" width="23.140625" style="117" customWidth="1"/>
    <col min="3076" max="3076" width="18.42578125" style="117" customWidth="1"/>
    <col min="3077" max="3077" width="13.7109375" style="117" bestFit="1" customWidth="1"/>
    <col min="3078" max="3078" width="18.7109375" style="117" customWidth="1"/>
    <col min="3079" max="3079" width="13.85546875" style="117" customWidth="1"/>
    <col min="3080" max="3080" width="14.140625" style="117" customWidth="1"/>
    <col min="3081" max="3319" width="9.140625" style="117"/>
    <col min="3320" max="3320" width="11.7109375" style="117" customWidth="1"/>
    <col min="3321" max="3321" width="60.140625" style="117" customWidth="1"/>
    <col min="3322" max="3322" width="13.140625" style="117" customWidth="1"/>
    <col min="3323" max="3323" width="19.140625" style="117" customWidth="1"/>
    <col min="3324" max="3324" width="17.7109375" style="117" customWidth="1"/>
    <col min="3325" max="3325" width="18.140625" style="117" customWidth="1"/>
    <col min="3326" max="3326" width="13.42578125" style="117" customWidth="1"/>
    <col min="3327" max="3327" width="19.42578125" style="117" customWidth="1"/>
    <col min="3328" max="3328" width="20.140625" style="117" customWidth="1"/>
    <col min="3329" max="3329" width="17.7109375" style="117" customWidth="1"/>
    <col min="3330" max="3330" width="15.28515625" style="117" customWidth="1"/>
    <col min="3331" max="3331" width="23.140625" style="117" customWidth="1"/>
    <col min="3332" max="3332" width="18.42578125" style="117" customWidth="1"/>
    <col min="3333" max="3333" width="13.7109375" style="117" bestFit="1" customWidth="1"/>
    <col min="3334" max="3334" width="18.7109375" style="117" customWidth="1"/>
    <col min="3335" max="3335" width="13.85546875" style="117" customWidth="1"/>
    <col min="3336" max="3336" width="14.140625" style="117" customWidth="1"/>
    <col min="3337" max="3575" width="9.140625" style="117"/>
    <col min="3576" max="3576" width="11.7109375" style="117" customWidth="1"/>
    <col min="3577" max="3577" width="60.140625" style="117" customWidth="1"/>
    <col min="3578" max="3578" width="13.140625" style="117" customWidth="1"/>
    <col min="3579" max="3579" width="19.140625" style="117" customWidth="1"/>
    <col min="3580" max="3580" width="17.7109375" style="117" customWidth="1"/>
    <col min="3581" max="3581" width="18.140625" style="117" customWidth="1"/>
    <col min="3582" max="3582" width="13.42578125" style="117" customWidth="1"/>
    <col min="3583" max="3583" width="19.42578125" style="117" customWidth="1"/>
    <col min="3584" max="3584" width="20.140625" style="117" customWidth="1"/>
    <col min="3585" max="3585" width="17.7109375" style="117" customWidth="1"/>
    <col min="3586" max="3586" width="15.28515625" style="117" customWidth="1"/>
    <col min="3587" max="3587" width="23.140625" style="117" customWidth="1"/>
    <col min="3588" max="3588" width="18.42578125" style="117" customWidth="1"/>
    <col min="3589" max="3589" width="13.7109375" style="117" bestFit="1" customWidth="1"/>
    <col min="3590" max="3590" width="18.7109375" style="117" customWidth="1"/>
    <col min="3591" max="3591" width="13.85546875" style="117" customWidth="1"/>
    <col min="3592" max="3592" width="14.140625" style="117" customWidth="1"/>
    <col min="3593" max="3831" width="9.140625" style="117"/>
    <col min="3832" max="3832" width="11.7109375" style="117" customWidth="1"/>
    <col min="3833" max="3833" width="60.140625" style="117" customWidth="1"/>
    <col min="3834" max="3834" width="13.140625" style="117" customWidth="1"/>
    <col min="3835" max="3835" width="19.140625" style="117" customWidth="1"/>
    <col min="3836" max="3836" width="17.7109375" style="117" customWidth="1"/>
    <col min="3837" max="3837" width="18.140625" style="117" customWidth="1"/>
    <col min="3838" max="3838" width="13.42578125" style="117" customWidth="1"/>
    <col min="3839" max="3839" width="19.42578125" style="117" customWidth="1"/>
    <col min="3840" max="3840" width="20.140625" style="117" customWidth="1"/>
    <col min="3841" max="3841" width="17.7109375" style="117" customWidth="1"/>
    <col min="3842" max="3842" width="15.28515625" style="117" customWidth="1"/>
    <col min="3843" max="3843" width="23.140625" style="117" customWidth="1"/>
    <col min="3844" max="3844" width="18.42578125" style="117" customWidth="1"/>
    <col min="3845" max="3845" width="13.7109375" style="117" bestFit="1" customWidth="1"/>
    <col min="3846" max="3846" width="18.7109375" style="117" customWidth="1"/>
    <col min="3847" max="3847" width="13.85546875" style="117" customWidth="1"/>
    <col min="3848" max="3848" width="14.140625" style="117" customWidth="1"/>
    <col min="3849" max="4087" width="9.140625" style="117"/>
    <col min="4088" max="4088" width="11.7109375" style="117" customWidth="1"/>
    <col min="4089" max="4089" width="60.140625" style="117" customWidth="1"/>
    <col min="4090" max="4090" width="13.140625" style="117" customWidth="1"/>
    <col min="4091" max="4091" width="19.140625" style="117" customWidth="1"/>
    <col min="4092" max="4092" width="17.7109375" style="117" customWidth="1"/>
    <col min="4093" max="4093" width="18.140625" style="117" customWidth="1"/>
    <col min="4094" max="4094" width="13.42578125" style="117" customWidth="1"/>
    <col min="4095" max="4095" width="19.42578125" style="117" customWidth="1"/>
    <col min="4096" max="4096" width="20.140625" style="117" customWidth="1"/>
    <col min="4097" max="4097" width="17.7109375" style="117" customWidth="1"/>
    <col min="4098" max="4098" width="15.28515625" style="117" customWidth="1"/>
    <col min="4099" max="4099" width="23.140625" style="117" customWidth="1"/>
    <col min="4100" max="4100" width="18.42578125" style="117" customWidth="1"/>
    <col min="4101" max="4101" width="13.7109375" style="117" bestFit="1" customWidth="1"/>
    <col min="4102" max="4102" width="18.7109375" style="117" customWidth="1"/>
    <col min="4103" max="4103" width="13.85546875" style="117" customWidth="1"/>
    <col min="4104" max="4104" width="14.140625" style="117" customWidth="1"/>
    <col min="4105" max="4343" width="9.140625" style="117"/>
    <col min="4344" max="4344" width="11.7109375" style="117" customWidth="1"/>
    <col min="4345" max="4345" width="60.140625" style="117" customWidth="1"/>
    <col min="4346" max="4346" width="13.140625" style="117" customWidth="1"/>
    <col min="4347" max="4347" width="19.140625" style="117" customWidth="1"/>
    <col min="4348" max="4348" width="17.7109375" style="117" customWidth="1"/>
    <col min="4349" max="4349" width="18.140625" style="117" customWidth="1"/>
    <col min="4350" max="4350" width="13.42578125" style="117" customWidth="1"/>
    <col min="4351" max="4351" width="19.42578125" style="117" customWidth="1"/>
    <col min="4352" max="4352" width="20.140625" style="117" customWidth="1"/>
    <col min="4353" max="4353" width="17.7109375" style="117" customWidth="1"/>
    <col min="4354" max="4354" width="15.28515625" style="117" customWidth="1"/>
    <col min="4355" max="4355" width="23.140625" style="117" customWidth="1"/>
    <col min="4356" max="4356" width="18.42578125" style="117" customWidth="1"/>
    <col min="4357" max="4357" width="13.7109375" style="117" bestFit="1" customWidth="1"/>
    <col min="4358" max="4358" width="18.7109375" style="117" customWidth="1"/>
    <col min="4359" max="4359" width="13.85546875" style="117" customWidth="1"/>
    <col min="4360" max="4360" width="14.140625" style="117" customWidth="1"/>
    <col min="4361" max="4599" width="9.140625" style="117"/>
    <col min="4600" max="4600" width="11.7109375" style="117" customWidth="1"/>
    <col min="4601" max="4601" width="60.140625" style="117" customWidth="1"/>
    <col min="4602" max="4602" width="13.140625" style="117" customWidth="1"/>
    <col min="4603" max="4603" width="19.140625" style="117" customWidth="1"/>
    <col min="4604" max="4604" width="17.7109375" style="117" customWidth="1"/>
    <col min="4605" max="4605" width="18.140625" style="117" customWidth="1"/>
    <col min="4606" max="4606" width="13.42578125" style="117" customWidth="1"/>
    <col min="4607" max="4607" width="19.42578125" style="117" customWidth="1"/>
    <col min="4608" max="4608" width="20.140625" style="117" customWidth="1"/>
    <col min="4609" max="4609" width="17.7109375" style="117" customWidth="1"/>
    <col min="4610" max="4610" width="15.28515625" style="117" customWidth="1"/>
    <col min="4611" max="4611" width="23.140625" style="117" customWidth="1"/>
    <col min="4612" max="4612" width="18.42578125" style="117" customWidth="1"/>
    <col min="4613" max="4613" width="13.7109375" style="117" bestFit="1" customWidth="1"/>
    <col min="4614" max="4614" width="18.7109375" style="117" customWidth="1"/>
    <col min="4615" max="4615" width="13.85546875" style="117" customWidth="1"/>
    <col min="4616" max="4616" width="14.140625" style="117" customWidth="1"/>
    <col min="4617" max="4855" width="9.140625" style="117"/>
    <col min="4856" max="4856" width="11.7109375" style="117" customWidth="1"/>
    <col min="4857" max="4857" width="60.140625" style="117" customWidth="1"/>
    <col min="4858" max="4858" width="13.140625" style="117" customWidth="1"/>
    <col min="4859" max="4859" width="19.140625" style="117" customWidth="1"/>
    <col min="4860" max="4860" width="17.7109375" style="117" customWidth="1"/>
    <col min="4861" max="4861" width="18.140625" style="117" customWidth="1"/>
    <col min="4862" max="4862" width="13.42578125" style="117" customWidth="1"/>
    <col min="4863" max="4863" width="19.42578125" style="117" customWidth="1"/>
    <col min="4864" max="4864" width="20.140625" style="117" customWidth="1"/>
    <col min="4865" max="4865" width="17.7109375" style="117" customWidth="1"/>
    <col min="4866" max="4866" width="15.28515625" style="117" customWidth="1"/>
    <col min="4867" max="4867" width="23.140625" style="117" customWidth="1"/>
    <col min="4868" max="4868" width="18.42578125" style="117" customWidth="1"/>
    <col min="4869" max="4869" width="13.7109375" style="117" bestFit="1" customWidth="1"/>
    <col min="4870" max="4870" width="18.7109375" style="117" customWidth="1"/>
    <col min="4871" max="4871" width="13.85546875" style="117" customWidth="1"/>
    <col min="4872" max="4872" width="14.140625" style="117" customWidth="1"/>
    <col min="4873" max="5111" width="9.140625" style="117"/>
    <col min="5112" max="5112" width="11.7109375" style="117" customWidth="1"/>
    <col min="5113" max="5113" width="60.140625" style="117" customWidth="1"/>
    <col min="5114" max="5114" width="13.140625" style="117" customWidth="1"/>
    <col min="5115" max="5115" width="19.140625" style="117" customWidth="1"/>
    <col min="5116" max="5116" width="17.7109375" style="117" customWidth="1"/>
    <col min="5117" max="5117" width="18.140625" style="117" customWidth="1"/>
    <col min="5118" max="5118" width="13.42578125" style="117" customWidth="1"/>
    <col min="5119" max="5119" width="19.42578125" style="117" customWidth="1"/>
    <col min="5120" max="5120" width="20.140625" style="117" customWidth="1"/>
    <col min="5121" max="5121" width="17.7109375" style="117" customWidth="1"/>
    <col min="5122" max="5122" width="15.28515625" style="117" customWidth="1"/>
    <col min="5123" max="5123" width="23.140625" style="117" customWidth="1"/>
    <col min="5124" max="5124" width="18.42578125" style="117" customWidth="1"/>
    <col min="5125" max="5125" width="13.7109375" style="117" bestFit="1" customWidth="1"/>
    <col min="5126" max="5126" width="18.7109375" style="117" customWidth="1"/>
    <col min="5127" max="5127" width="13.85546875" style="117" customWidth="1"/>
    <col min="5128" max="5128" width="14.140625" style="117" customWidth="1"/>
    <col min="5129" max="5367" width="9.140625" style="117"/>
    <col min="5368" max="5368" width="11.7109375" style="117" customWidth="1"/>
    <col min="5369" max="5369" width="60.140625" style="117" customWidth="1"/>
    <col min="5370" max="5370" width="13.140625" style="117" customWidth="1"/>
    <col min="5371" max="5371" width="19.140625" style="117" customWidth="1"/>
    <col min="5372" max="5372" width="17.7109375" style="117" customWidth="1"/>
    <col min="5373" max="5373" width="18.140625" style="117" customWidth="1"/>
    <col min="5374" max="5374" width="13.42578125" style="117" customWidth="1"/>
    <col min="5375" max="5375" width="19.42578125" style="117" customWidth="1"/>
    <col min="5376" max="5376" width="20.140625" style="117" customWidth="1"/>
    <col min="5377" max="5377" width="17.7109375" style="117" customWidth="1"/>
    <col min="5378" max="5378" width="15.28515625" style="117" customWidth="1"/>
    <col min="5379" max="5379" width="23.140625" style="117" customWidth="1"/>
    <col min="5380" max="5380" width="18.42578125" style="117" customWidth="1"/>
    <col min="5381" max="5381" width="13.7109375" style="117" bestFit="1" customWidth="1"/>
    <col min="5382" max="5382" width="18.7109375" style="117" customWidth="1"/>
    <col min="5383" max="5383" width="13.85546875" style="117" customWidth="1"/>
    <col min="5384" max="5384" width="14.140625" style="117" customWidth="1"/>
    <col min="5385" max="5623" width="9.140625" style="117"/>
    <col min="5624" max="5624" width="11.7109375" style="117" customWidth="1"/>
    <col min="5625" max="5625" width="60.140625" style="117" customWidth="1"/>
    <col min="5626" max="5626" width="13.140625" style="117" customWidth="1"/>
    <col min="5627" max="5627" width="19.140625" style="117" customWidth="1"/>
    <col min="5628" max="5628" width="17.7109375" style="117" customWidth="1"/>
    <col min="5629" max="5629" width="18.140625" style="117" customWidth="1"/>
    <col min="5630" max="5630" width="13.42578125" style="117" customWidth="1"/>
    <col min="5631" max="5631" width="19.42578125" style="117" customWidth="1"/>
    <col min="5632" max="5632" width="20.140625" style="117" customWidth="1"/>
    <col min="5633" max="5633" width="17.7109375" style="117" customWidth="1"/>
    <col min="5634" max="5634" width="15.28515625" style="117" customWidth="1"/>
    <col min="5635" max="5635" width="23.140625" style="117" customWidth="1"/>
    <col min="5636" max="5636" width="18.42578125" style="117" customWidth="1"/>
    <col min="5637" max="5637" width="13.7109375" style="117" bestFit="1" customWidth="1"/>
    <col min="5638" max="5638" width="18.7109375" style="117" customWidth="1"/>
    <col min="5639" max="5639" width="13.85546875" style="117" customWidth="1"/>
    <col min="5640" max="5640" width="14.140625" style="117" customWidth="1"/>
    <col min="5641" max="5879" width="9.140625" style="117"/>
    <col min="5880" max="5880" width="11.7109375" style="117" customWidth="1"/>
    <col min="5881" max="5881" width="60.140625" style="117" customWidth="1"/>
    <col min="5882" max="5882" width="13.140625" style="117" customWidth="1"/>
    <col min="5883" max="5883" width="19.140625" style="117" customWidth="1"/>
    <col min="5884" max="5884" width="17.7109375" style="117" customWidth="1"/>
    <col min="5885" max="5885" width="18.140625" style="117" customWidth="1"/>
    <col min="5886" max="5886" width="13.42578125" style="117" customWidth="1"/>
    <col min="5887" max="5887" width="19.42578125" style="117" customWidth="1"/>
    <col min="5888" max="5888" width="20.140625" style="117" customWidth="1"/>
    <col min="5889" max="5889" width="17.7109375" style="117" customWidth="1"/>
    <col min="5890" max="5890" width="15.28515625" style="117" customWidth="1"/>
    <col min="5891" max="5891" width="23.140625" style="117" customWidth="1"/>
    <col min="5892" max="5892" width="18.42578125" style="117" customWidth="1"/>
    <col min="5893" max="5893" width="13.7109375" style="117" bestFit="1" customWidth="1"/>
    <col min="5894" max="5894" width="18.7109375" style="117" customWidth="1"/>
    <col min="5895" max="5895" width="13.85546875" style="117" customWidth="1"/>
    <col min="5896" max="5896" width="14.140625" style="117" customWidth="1"/>
    <col min="5897" max="6135" width="9.140625" style="117"/>
    <col min="6136" max="6136" width="11.7109375" style="117" customWidth="1"/>
    <col min="6137" max="6137" width="60.140625" style="117" customWidth="1"/>
    <col min="6138" max="6138" width="13.140625" style="117" customWidth="1"/>
    <col min="6139" max="6139" width="19.140625" style="117" customWidth="1"/>
    <col min="6140" max="6140" width="17.7109375" style="117" customWidth="1"/>
    <col min="6141" max="6141" width="18.140625" style="117" customWidth="1"/>
    <col min="6142" max="6142" width="13.42578125" style="117" customWidth="1"/>
    <col min="6143" max="6143" width="19.42578125" style="117" customWidth="1"/>
    <col min="6144" max="6144" width="20.140625" style="117" customWidth="1"/>
    <col min="6145" max="6145" width="17.7109375" style="117" customWidth="1"/>
    <col min="6146" max="6146" width="15.28515625" style="117" customWidth="1"/>
    <col min="6147" max="6147" width="23.140625" style="117" customWidth="1"/>
    <col min="6148" max="6148" width="18.42578125" style="117" customWidth="1"/>
    <col min="6149" max="6149" width="13.7109375" style="117" bestFit="1" customWidth="1"/>
    <col min="6150" max="6150" width="18.7109375" style="117" customWidth="1"/>
    <col min="6151" max="6151" width="13.85546875" style="117" customWidth="1"/>
    <col min="6152" max="6152" width="14.140625" style="117" customWidth="1"/>
    <col min="6153" max="6391" width="9.140625" style="117"/>
    <col min="6392" max="6392" width="11.7109375" style="117" customWidth="1"/>
    <col min="6393" max="6393" width="60.140625" style="117" customWidth="1"/>
    <col min="6394" max="6394" width="13.140625" style="117" customWidth="1"/>
    <col min="6395" max="6395" width="19.140625" style="117" customWidth="1"/>
    <col min="6396" max="6396" width="17.7109375" style="117" customWidth="1"/>
    <col min="6397" max="6397" width="18.140625" style="117" customWidth="1"/>
    <col min="6398" max="6398" width="13.42578125" style="117" customWidth="1"/>
    <col min="6399" max="6399" width="19.42578125" style="117" customWidth="1"/>
    <col min="6400" max="6400" width="20.140625" style="117" customWidth="1"/>
    <col min="6401" max="6401" width="17.7109375" style="117" customWidth="1"/>
    <col min="6402" max="6402" width="15.28515625" style="117" customWidth="1"/>
    <col min="6403" max="6403" width="23.140625" style="117" customWidth="1"/>
    <col min="6404" max="6404" width="18.42578125" style="117" customWidth="1"/>
    <col min="6405" max="6405" width="13.7109375" style="117" bestFit="1" customWidth="1"/>
    <col min="6406" max="6406" width="18.7109375" style="117" customWidth="1"/>
    <col min="6407" max="6407" width="13.85546875" style="117" customWidth="1"/>
    <col min="6408" max="6408" width="14.140625" style="117" customWidth="1"/>
    <col min="6409" max="6647" width="9.140625" style="117"/>
    <col min="6648" max="6648" width="11.7109375" style="117" customWidth="1"/>
    <col min="6649" max="6649" width="60.140625" style="117" customWidth="1"/>
    <col min="6650" max="6650" width="13.140625" style="117" customWidth="1"/>
    <col min="6651" max="6651" width="19.140625" style="117" customWidth="1"/>
    <col min="6652" max="6652" width="17.7109375" style="117" customWidth="1"/>
    <col min="6653" max="6653" width="18.140625" style="117" customWidth="1"/>
    <col min="6654" max="6654" width="13.42578125" style="117" customWidth="1"/>
    <col min="6655" max="6655" width="19.42578125" style="117" customWidth="1"/>
    <col min="6656" max="6656" width="20.140625" style="117" customWidth="1"/>
    <col min="6657" max="6657" width="17.7109375" style="117" customWidth="1"/>
    <col min="6658" max="6658" width="15.28515625" style="117" customWidth="1"/>
    <col min="6659" max="6659" width="23.140625" style="117" customWidth="1"/>
    <col min="6660" max="6660" width="18.42578125" style="117" customWidth="1"/>
    <col min="6661" max="6661" width="13.7109375" style="117" bestFit="1" customWidth="1"/>
    <col min="6662" max="6662" width="18.7109375" style="117" customWidth="1"/>
    <col min="6663" max="6663" width="13.85546875" style="117" customWidth="1"/>
    <col min="6664" max="6664" width="14.140625" style="117" customWidth="1"/>
    <col min="6665" max="6903" width="9.140625" style="117"/>
    <col min="6904" max="6904" width="11.7109375" style="117" customWidth="1"/>
    <col min="6905" max="6905" width="60.140625" style="117" customWidth="1"/>
    <col min="6906" max="6906" width="13.140625" style="117" customWidth="1"/>
    <col min="6907" max="6907" width="19.140625" style="117" customWidth="1"/>
    <col min="6908" max="6908" width="17.7109375" style="117" customWidth="1"/>
    <col min="6909" max="6909" width="18.140625" style="117" customWidth="1"/>
    <col min="6910" max="6910" width="13.42578125" style="117" customWidth="1"/>
    <col min="6911" max="6911" width="19.42578125" style="117" customWidth="1"/>
    <col min="6912" max="6912" width="20.140625" style="117" customWidth="1"/>
    <col min="6913" max="6913" width="17.7109375" style="117" customWidth="1"/>
    <col min="6914" max="6914" width="15.28515625" style="117" customWidth="1"/>
    <col min="6915" max="6915" width="23.140625" style="117" customWidth="1"/>
    <col min="6916" max="6916" width="18.42578125" style="117" customWidth="1"/>
    <col min="6917" max="6917" width="13.7109375" style="117" bestFit="1" customWidth="1"/>
    <col min="6918" max="6918" width="18.7109375" style="117" customWidth="1"/>
    <col min="6919" max="6919" width="13.85546875" style="117" customWidth="1"/>
    <col min="6920" max="6920" width="14.140625" style="117" customWidth="1"/>
    <col min="6921" max="7159" width="9.140625" style="117"/>
    <col min="7160" max="7160" width="11.7109375" style="117" customWidth="1"/>
    <col min="7161" max="7161" width="60.140625" style="117" customWidth="1"/>
    <col min="7162" max="7162" width="13.140625" style="117" customWidth="1"/>
    <col min="7163" max="7163" width="19.140625" style="117" customWidth="1"/>
    <col min="7164" max="7164" width="17.7109375" style="117" customWidth="1"/>
    <col min="7165" max="7165" width="18.140625" style="117" customWidth="1"/>
    <col min="7166" max="7166" width="13.42578125" style="117" customWidth="1"/>
    <col min="7167" max="7167" width="19.42578125" style="117" customWidth="1"/>
    <col min="7168" max="7168" width="20.140625" style="117" customWidth="1"/>
    <col min="7169" max="7169" width="17.7109375" style="117" customWidth="1"/>
    <col min="7170" max="7170" width="15.28515625" style="117" customWidth="1"/>
    <col min="7171" max="7171" width="23.140625" style="117" customWidth="1"/>
    <col min="7172" max="7172" width="18.42578125" style="117" customWidth="1"/>
    <col min="7173" max="7173" width="13.7109375" style="117" bestFit="1" customWidth="1"/>
    <col min="7174" max="7174" width="18.7109375" style="117" customWidth="1"/>
    <col min="7175" max="7175" width="13.85546875" style="117" customWidth="1"/>
    <col min="7176" max="7176" width="14.140625" style="117" customWidth="1"/>
    <col min="7177" max="7415" width="9.140625" style="117"/>
    <col min="7416" max="7416" width="11.7109375" style="117" customWidth="1"/>
    <col min="7417" max="7417" width="60.140625" style="117" customWidth="1"/>
    <col min="7418" max="7418" width="13.140625" style="117" customWidth="1"/>
    <col min="7419" max="7419" width="19.140625" style="117" customWidth="1"/>
    <col min="7420" max="7420" width="17.7109375" style="117" customWidth="1"/>
    <col min="7421" max="7421" width="18.140625" style="117" customWidth="1"/>
    <col min="7422" max="7422" width="13.42578125" style="117" customWidth="1"/>
    <col min="7423" max="7423" width="19.42578125" style="117" customWidth="1"/>
    <col min="7424" max="7424" width="20.140625" style="117" customWidth="1"/>
    <col min="7425" max="7425" width="17.7109375" style="117" customWidth="1"/>
    <col min="7426" max="7426" width="15.28515625" style="117" customWidth="1"/>
    <col min="7427" max="7427" width="23.140625" style="117" customWidth="1"/>
    <col min="7428" max="7428" width="18.42578125" style="117" customWidth="1"/>
    <col min="7429" max="7429" width="13.7109375" style="117" bestFit="1" customWidth="1"/>
    <col min="7430" max="7430" width="18.7109375" style="117" customWidth="1"/>
    <col min="7431" max="7431" width="13.85546875" style="117" customWidth="1"/>
    <col min="7432" max="7432" width="14.140625" style="117" customWidth="1"/>
    <col min="7433" max="7671" width="9.140625" style="117"/>
    <col min="7672" max="7672" width="11.7109375" style="117" customWidth="1"/>
    <col min="7673" max="7673" width="60.140625" style="117" customWidth="1"/>
    <col min="7674" max="7674" width="13.140625" style="117" customWidth="1"/>
    <col min="7675" max="7675" width="19.140625" style="117" customWidth="1"/>
    <col min="7676" max="7676" width="17.7109375" style="117" customWidth="1"/>
    <col min="7677" max="7677" width="18.140625" style="117" customWidth="1"/>
    <col min="7678" max="7678" width="13.42578125" style="117" customWidth="1"/>
    <col min="7679" max="7679" width="19.42578125" style="117" customWidth="1"/>
    <col min="7680" max="7680" width="20.140625" style="117" customWidth="1"/>
    <col min="7681" max="7681" width="17.7109375" style="117" customWidth="1"/>
    <col min="7682" max="7682" width="15.28515625" style="117" customWidth="1"/>
    <col min="7683" max="7683" width="23.140625" style="117" customWidth="1"/>
    <col min="7684" max="7684" width="18.42578125" style="117" customWidth="1"/>
    <col min="7685" max="7685" width="13.7109375" style="117" bestFit="1" customWidth="1"/>
    <col min="7686" max="7686" width="18.7109375" style="117" customWidth="1"/>
    <col min="7687" max="7687" width="13.85546875" style="117" customWidth="1"/>
    <col min="7688" max="7688" width="14.140625" style="117" customWidth="1"/>
    <col min="7689" max="7927" width="9.140625" style="117"/>
    <col min="7928" max="7928" width="11.7109375" style="117" customWidth="1"/>
    <col min="7929" max="7929" width="60.140625" style="117" customWidth="1"/>
    <col min="7930" max="7930" width="13.140625" style="117" customWidth="1"/>
    <col min="7931" max="7931" width="19.140625" style="117" customWidth="1"/>
    <col min="7932" max="7932" width="17.7109375" style="117" customWidth="1"/>
    <col min="7933" max="7933" width="18.140625" style="117" customWidth="1"/>
    <col min="7934" max="7934" width="13.42578125" style="117" customWidth="1"/>
    <col min="7935" max="7935" width="19.42578125" style="117" customWidth="1"/>
    <col min="7936" max="7936" width="20.140625" style="117" customWidth="1"/>
    <col min="7937" max="7937" width="17.7109375" style="117" customWidth="1"/>
    <col min="7938" max="7938" width="15.28515625" style="117" customWidth="1"/>
    <col min="7939" max="7939" width="23.140625" style="117" customWidth="1"/>
    <col min="7940" max="7940" width="18.42578125" style="117" customWidth="1"/>
    <col min="7941" max="7941" width="13.7109375" style="117" bestFit="1" customWidth="1"/>
    <col min="7942" max="7942" width="18.7109375" style="117" customWidth="1"/>
    <col min="7943" max="7943" width="13.85546875" style="117" customWidth="1"/>
    <col min="7944" max="7944" width="14.140625" style="117" customWidth="1"/>
    <col min="7945" max="8183" width="9.140625" style="117"/>
    <col min="8184" max="8184" width="11.7109375" style="117" customWidth="1"/>
    <col min="8185" max="8185" width="60.140625" style="117" customWidth="1"/>
    <col min="8186" max="8186" width="13.140625" style="117" customWidth="1"/>
    <col min="8187" max="8187" width="19.140625" style="117" customWidth="1"/>
    <col min="8188" max="8188" width="17.7109375" style="117" customWidth="1"/>
    <col min="8189" max="8189" width="18.140625" style="117" customWidth="1"/>
    <col min="8190" max="8190" width="13.42578125" style="117" customWidth="1"/>
    <col min="8191" max="8191" width="19.42578125" style="117" customWidth="1"/>
    <col min="8192" max="8192" width="20.140625" style="117" customWidth="1"/>
    <col min="8193" max="8193" width="17.7109375" style="117" customWidth="1"/>
    <col min="8194" max="8194" width="15.28515625" style="117" customWidth="1"/>
    <col min="8195" max="8195" width="23.140625" style="117" customWidth="1"/>
    <col min="8196" max="8196" width="18.42578125" style="117" customWidth="1"/>
    <col min="8197" max="8197" width="13.7109375" style="117" bestFit="1" customWidth="1"/>
    <col min="8198" max="8198" width="18.7109375" style="117" customWidth="1"/>
    <col min="8199" max="8199" width="13.85546875" style="117" customWidth="1"/>
    <col min="8200" max="8200" width="14.140625" style="117" customWidth="1"/>
    <col min="8201" max="8439" width="9.140625" style="117"/>
    <col min="8440" max="8440" width="11.7109375" style="117" customWidth="1"/>
    <col min="8441" max="8441" width="60.140625" style="117" customWidth="1"/>
    <col min="8442" max="8442" width="13.140625" style="117" customWidth="1"/>
    <col min="8443" max="8443" width="19.140625" style="117" customWidth="1"/>
    <col min="8444" max="8444" width="17.7109375" style="117" customWidth="1"/>
    <col min="8445" max="8445" width="18.140625" style="117" customWidth="1"/>
    <col min="8446" max="8446" width="13.42578125" style="117" customWidth="1"/>
    <col min="8447" max="8447" width="19.42578125" style="117" customWidth="1"/>
    <col min="8448" max="8448" width="20.140625" style="117" customWidth="1"/>
    <col min="8449" max="8449" width="17.7109375" style="117" customWidth="1"/>
    <col min="8450" max="8450" width="15.28515625" style="117" customWidth="1"/>
    <col min="8451" max="8451" width="23.140625" style="117" customWidth="1"/>
    <col min="8452" max="8452" width="18.42578125" style="117" customWidth="1"/>
    <col min="8453" max="8453" width="13.7109375" style="117" bestFit="1" customWidth="1"/>
    <col min="8454" max="8454" width="18.7109375" style="117" customWidth="1"/>
    <col min="8455" max="8455" width="13.85546875" style="117" customWidth="1"/>
    <col min="8456" max="8456" width="14.140625" style="117" customWidth="1"/>
    <col min="8457" max="8695" width="9.140625" style="117"/>
    <col min="8696" max="8696" width="11.7109375" style="117" customWidth="1"/>
    <col min="8697" max="8697" width="60.140625" style="117" customWidth="1"/>
    <col min="8698" max="8698" width="13.140625" style="117" customWidth="1"/>
    <col min="8699" max="8699" width="19.140625" style="117" customWidth="1"/>
    <col min="8700" max="8700" width="17.7109375" style="117" customWidth="1"/>
    <col min="8701" max="8701" width="18.140625" style="117" customWidth="1"/>
    <col min="8702" max="8702" width="13.42578125" style="117" customWidth="1"/>
    <col min="8703" max="8703" width="19.42578125" style="117" customWidth="1"/>
    <col min="8704" max="8704" width="20.140625" style="117" customWidth="1"/>
    <col min="8705" max="8705" width="17.7109375" style="117" customWidth="1"/>
    <col min="8706" max="8706" width="15.28515625" style="117" customWidth="1"/>
    <col min="8707" max="8707" width="23.140625" style="117" customWidth="1"/>
    <col min="8708" max="8708" width="18.42578125" style="117" customWidth="1"/>
    <col min="8709" max="8709" width="13.7109375" style="117" bestFit="1" customWidth="1"/>
    <col min="8710" max="8710" width="18.7109375" style="117" customWidth="1"/>
    <col min="8711" max="8711" width="13.85546875" style="117" customWidth="1"/>
    <col min="8712" max="8712" width="14.140625" style="117" customWidth="1"/>
    <col min="8713" max="8951" width="9.140625" style="117"/>
    <col min="8952" max="8952" width="11.7109375" style="117" customWidth="1"/>
    <col min="8953" max="8953" width="60.140625" style="117" customWidth="1"/>
    <col min="8954" max="8954" width="13.140625" style="117" customWidth="1"/>
    <col min="8955" max="8955" width="19.140625" style="117" customWidth="1"/>
    <col min="8956" max="8956" width="17.7109375" style="117" customWidth="1"/>
    <col min="8957" max="8957" width="18.140625" style="117" customWidth="1"/>
    <col min="8958" max="8958" width="13.42578125" style="117" customWidth="1"/>
    <col min="8959" max="8959" width="19.42578125" style="117" customWidth="1"/>
    <col min="8960" max="8960" width="20.140625" style="117" customWidth="1"/>
    <col min="8961" max="8961" width="17.7109375" style="117" customWidth="1"/>
    <col min="8962" max="8962" width="15.28515625" style="117" customWidth="1"/>
    <col min="8963" max="8963" width="23.140625" style="117" customWidth="1"/>
    <col min="8964" max="8964" width="18.42578125" style="117" customWidth="1"/>
    <col min="8965" max="8965" width="13.7109375" style="117" bestFit="1" customWidth="1"/>
    <col min="8966" max="8966" width="18.7109375" style="117" customWidth="1"/>
    <col min="8967" max="8967" width="13.85546875" style="117" customWidth="1"/>
    <col min="8968" max="8968" width="14.140625" style="117" customWidth="1"/>
    <col min="8969" max="9207" width="9.140625" style="117"/>
    <col min="9208" max="9208" width="11.7109375" style="117" customWidth="1"/>
    <col min="9209" max="9209" width="60.140625" style="117" customWidth="1"/>
    <col min="9210" max="9210" width="13.140625" style="117" customWidth="1"/>
    <col min="9211" max="9211" width="19.140625" style="117" customWidth="1"/>
    <col min="9212" max="9212" width="17.7109375" style="117" customWidth="1"/>
    <col min="9213" max="9213" width="18.140625" style="117" customWidth="1"/>
    <col min="9214" max="9214" width="13.42578125" style="117" customWidth="1"/>
    <col min="9215" max="9215" width="19.42578125" style="117" customWidth="1"/>
    <col min="9216" max="9216" width="20.140625" style="117" customWidth="1"/>
    <col min="9217" max="9217" width="17.7109375" style="117" customWidth="1"/>
    <col min="9218" max="9218" width="15.28515625" style="117" customWidth="1"/>
    <col min="9219" max="9219" width="23.140625" style="117" customWidth="1"/>
    <col min="9220" max="9220" width="18.42578125" style="117" customWidth="1"/>
    <col min="9221" max="9221" width="13.7109375" style="117" bestFit="1" customWidth="1"/>
    <col min="9222" max="9222" width="18.7109375" style="117" customWidth="1"/>
    <col min="9223" max="9223" width="13.85546875" style="117" customWidth="1"/>
    <col min="9224" max="9224" width="14.140625" style="117" customWidth="1"/>
    <col min="9225" max="9463" width="9.140625" style="117"/>
    <col min="9464" max="9464" width="11.7109375" style="117" customWidth="1"/>
    <col min="9465" max="9465" width="60.140625" style="117" customWidth="1"/>
    <col min="9466" max="9466" width="13.140625" style="117" customWidth="1"/>
    <col min="9467" max="9467" width="19.140625" style="117" customWidth="1"/>
    <col min="9468" max="9468" width="17.7109375" style="117" customWidth="1"/>
    <col min="9469" max="9469" width="18.140625" style="117" customWidth="1"/>
    <col min="9470" max="9470" width="13.42578125" style="117" customWidth="1"/>
    <col min="9471" max="9471" width="19.42578125" style="117" customWidth="1"/>
    <col min="9472" max="9472" width="20.140625" style="117" customWidth="1"/>
    <col min="9473" max="9473" width="17.7109375" style="117" customWidth="1"/>
    <col min="9474" max="9474" width="15.28515625" style="117" customWidth="1"/>
    <col min="9475" max="9475" width="23.140625" style="117" customWidth="1"/>
    <col min="9476" max="9476" width="18.42578125" style="117" customWidth="1"/>
    <col min="9477" max="9477" width="13.7109375" style="117" bestFit="1" customWidth="1"/>
    <col min="9478" max="9478" width="18.7109375" style="117" customWidth="1"/>
    <col min="9479" max="9479" width="13.85546875" style="117" customWidth="1"/>
    <col min="9480" max="9480" width="14.140625" style="117" customWidth="1"/>
    <col min="9481" max="9719" width="9.140625" style="117"/>
    <col min="9720" max="9720" width="11.7109375" style="117" customWidth="1"/>
    <col min="9721" max="9721" width="60.140625" style="117" customWidth="1"/>
    <col min="9722" max="9722" width="13.140625" style="117" customWidth="1"/>
    <col min="9723" max="9723" width="19.140625" style="117" customWidth="1"/>
    <col min="9724" max="9724" width="17.7109375" style="117" customWidth="1"/>
    <col min="9725" max="9725" width="18.140625" style="117" customWidth="1"/>
    <col min="9726" max="9726" width="13.42578125" style="117" customWidth="1"/>
    <col min="9727" max="9727" width="19.42578125" style="117" customWidth="1"/>
    <col min="9728" max="9728" width="20.140625" style="117" customWidth="1"/>
    <col min="9729" max="9729" width="17.7109375" style="117" customWidth="1"/>
    <col min="9730" max="9730" width="15.28515625" style="117" customWidth="1"/>
    <col min="9731" max="9731" width="23.140625" style="117" customWidth="1"/>
    <col min="9732" max="9732" width="18.42578125" style="117" customWidth="1"/>
    <col min="9733" max="9733" width="13.7109375" style="117" bestFit="1" customWidth="1"/>
    <col min="9734" max="9734" width="18.7109375" style="117" customWidth="1"/>
    <col min="9735" max="9735" width="13.85546875" style="117" customWidth="1"/>
    <col min="9736" max="9736" width="14.140625" style="117" customWidth="1"/>
    <col min="9737" max="9975" width="9.140625" style="117"/>
    <col min="9976" max="9976" width="11.7109375" style="117" customWidth="1"/>
    <col min="9977" max="9977" width="60.140625" style="117" customWidth="1"/>
    <col min="9978" max="9978" width="13.140625" style="117" customWidth="1"/>
    <col min="9979" max="9979" width="19.140625" style="117" customWidth="1"/>
    <col min="9980" max="9980" width="17.7109375" style="117" customWidth="1"/>
    <col min="9981" max="9981" width="18.140625" style="117" customWidth="1"/>
    <col min="9982" max="9982" width="13.42578125" style="117" customWidth="1"/>
    <col min="9983" max="9983" width="19.42578125" style="117" customWidth="1"/>
    <col min="9984" max="9984" width="20.140625" style="117" customWidth="1"/>
    <col min="9985" max="9985" width="17.7109375" style="117" customWidth="1"/>
    <col min="9986" max="9986" width="15.28515625" style="117" customWidth="1"/>
    <col min="9987" max="9987" width="23.140625" style="117" customWidth="1"/>
    <col min="9988" max="9988" width="18.42578125" style="117" customWidth="1"/>
    <col min="9989" max="9989" width="13.7109375" style="117" bestFit="1" customWidth="1"/>
    <col min="9990" max="9990" width="18.7109375" style="117" customWidth="1"/>
    <col min="9991" max="9991" width="13.85546875" style="117" customWidth="1"/>
    <col min="9992" max="9992" width="14.140625" style="117" customWidth="1"/>
    <col min="9993" max="10231" width="9.140625" style="117"/>
    <col min="10232" max="10232" width="11.7109375" style="117" customWidth="1"/>
    <col min="10233" max="10233" width="60.140625" style="117" customWidth="1"/>
    <col min="10234" max="10234" width="13.140625" style="117" customWidth="1"/>
    <col min="10235" max="10235" width="19.140625" style="117" customWidth="1"/>
    <col min="10236" max="10236" width="17.7109375" style="117" customWidth="1"/>
    <col min="10237" max="10237" width="18.140625" style="117" customWidth="1"/>
    <col min="10238" max="10238" width="13.42578125" style="117" customWidth="1"/>
    <col min="10239" max="10239" width="19.42578125" style="117" customWidth="1"/>
    <col min="10240" max="10240" width="20.140625" style="117" customWidth="1"/>
    <col min="10241" max="10241" width="17.7109375" style="117" customWidth="1"/>
    <col min="10242" max="10242" width="15.28515625" style="117" customWidth="1"/>
    <col min="10243" max="10243" width="23.140625" style="117" customWidth="1"/>
    <col min="10244" max="10244" width="18.42578125" style="117" customWidth="1"/>
    <col min="10245" max="10245" width="13.7109375" style="117" bestFit="1" customWidth="1"/>
    <col min="10246" max="10246" width="18.7109375" style="117" customWidth="1"/>
    <col min="10247" max="10247" width="13.85546875" style="117" customWidth="1"/>
    <col min="10248" max="10248" width="14.140625" style="117" customWidth="1"/>
    <col min="10249" max="10487" width="9.140625" style="117"/>
    <col min="10488" max="10488" width="11.7109375" style="117" customWidth="1"/>
    <col min="10489" max="10489" width="60.140625" style="117" customWidth="1"/>
    <col min="10490" max="10490" width="13.140625" style="117" customWidth="1"/>
    <col min="10491" max="10491" width="19.140625" style="117" customWidth="1"/>
    <col min="10492" max="10492" width="17.7109375" style="117" customWidth="1"/>
    <col min="10493" max="10493" width="18.140625" style="117" customWidth="1"/>
    <col min="10494" max="10494" width="13.42578125" style="117" customWidth="1"/>
    <col min="10495" max="10495" width="19.42578125" style="117" customWidth="1"/>
    <col min="10496" max="10496" width="20.140625" style="117" customWidth="1"/>
    <col min="10497" max="10497" width="17.7109375" style="117" customWidth="1"/>
    <col min="10498" max="10498" width="15.28515625" style="117" customWidth="1"/>
    <col min="10499" max="10499" width="23.140625" style="117" customWidth="1"/>
    <col min="10500" max="10500" width="18.42578125" style="117" customWidth="1"/>
    <col min="10501" max="10501" width="13.7109375" style="117" bestFit="1" customWidth="1"/>
    <col min="10502" max="10502" width="18.7109375" style="117" customWidth="1"/>
    <col min="10503" max="10503" width="13.85546875" style="117" customWidth="1"/>
    <col min="10504" max="10504" width="14.140625" style="117" customWidth="1"/>
    <col min="10505" max="10743" width="9.140625" style="117"/>
    <col min="10744" max="10744" width="11.7109375" style="117" customWidth="1"/>
    <col min="10745" max="10745" width="60.140625" style="117" customWidth="1"/>
    <col min="10746" max="10746" width="13.140625" style="117" customWidth="1"/>
    <col min="10747" max="10747" width="19.140625" style="117" customWidth="1"/>
    <col min="10748" max="10748" width="17.7109375" style="117" customWidth="1"/>
    <col min="10749" max="10749" width="18.140625" style="117" customWidth="1"/>
    <col min="10750" max="10750" width="13.42578125" style="117" customWidth="1"/>
    <col min="10751" max="10751" width="19.42578125" style="117" customWidth="1"/>
    <col min="10752" max="10752" width="20.140625" style="117" customWidth="1"/>
    <col min="10753" max="10753" width="17.7109375" style="117" customWidth="1"/>
    <col min="10754" max="10754" width="15.28515625" style="117" customWidth="1"/>
    <col min="10755" max="10755" width="23.140625" style="117" customWidth="1"/>
    <col min="10756" max="10756" width="18.42578125" style="117" customWidth="1"/>
    <col min="10757" max="10757" width="13.7109375" style="117" bestFit="1" customWidth="1"/>
    <col min="10758" max="10758" width="18.7109375" style="117" customWidth="1"/>
    <col min="10759" max="10759" width="13.85546875" style="117" customWidth="1"/>
    <col min="10760" max="10760" width="14.140625" style="117" customWidth="1"/>
    <col min="10761" max="10999" width="9.140625" style="117"/>
    <col min="11000" max="11000" width="11.7109375" style="117" customWidth="1"/>
    <col min="11001" max="11001" width="60.140625" style="117" customWidth="1"/>
    <col min="11002" max="11002" width="13.140625" style="117" customWidth="1"/>
    <col min="11003" max="11003" width="19.140625" style="117" customWidth="1"/>
    <col min="11004" max="11004" width="17.7109375" style="117" customWidth="1"/>
    <col min="11005" max="11005" width="18.140625" style="117" customWidth="1"/>
    <col min="11006" max="11006" width="13.42578125" style="117" customWidth="1"/>
    <col min="11007" max="11007" width="19.42578125" style="117" customWidth="1"/>
    <col min="11008" max="11008" width="20.140625" style="117" customWidth="1"/>
    <col min="11009" max="11009" width="17.7109375" style="117" customWidth="1"/>
    <col min="11010" max="11010" width="15.28515625" style="117" customWidth="1"/>
    <col min="11011" max="11011" width="23.140625" style="117" customWidth="1"/>
    <col min="11012" max="11012" width="18.42578125" style="117" customWidth="1"/>
    <col min="11013" max="11013" width="13.7109375" style="117" bestFit="1" customWidth="1"/>
    <col min="11014" max="11014" width="18.7109375" style="117" customWidth="1"/>
    <col min="11015" max="11015" width="13.85546875" style="117" customWidth="1"/>
    <col min="11016" max="11016" width="14.140625" style="117" customWidth="1"/>
    <col min="11017" max="11255" width="9.140625" style="117"/>
    <col min="11256" max="11256" width="11.7109375" style="117" customWidth="1"/>
    <col min="11257" max="11257" width="60.140625" style="117" customWidth="1"/>
    <col min="11258" max="11258" width="13.140625" style="117" customWidth="1"/>
    <col min="11259" max="11259" width="19.140625" style="117" customWidth="1"/>
    <col min="11260" max="11260" width="17.7109375" style="117" customWidth="1"/>
    <col min="11261" max="11261" width="18.140625" style="117" customWidth="1"/>
    <col min="11262" max="11262" width="13.42578125" style="117" customWidth="1"/>
    <col min="11263" max="11263" width="19.42578125" style="117" customWidth="1"/>
    <col min="11264" max="11264" width="20.140625" style="117" customWidth="1"/>
    <col min="11265" max="11265" width="17.7109375" style="117" customWidth="1"/>
    <col min="11266" max="11266" width="15.28515625" style="117" customWidth="1"/>
    <col min="11267" max="11267" width="23.140625" style="117" customWidth="1"/>
    <col min="11268" max="11268" width="18.42578125" style="117" customWidth="1"/>
    <col min="11269" max="11269" width="13.7109375" style="117" bestFit="1" customWidth="1"/>
    <col min="11270" max="11270" width="18.7109375" style="117" customWidth="1"/>
    <col min="11271" max="11271" width="13.85546875" style="117" customWidth="1"/>
    <col min="11272" max="11272" width="14.140625" style="117" customWidth="1"/>
    <col min="11273" max="11511" width="9.140625" style="117"/>
    <col min="11512" max="11512" width="11.7109375" style="117" customWidth="1"/>
    <col min="11513" max="11513" width="60.140625" style="117" customWidth="1"/>
    <col min="11514" max="11514" width="13.140625" style="117" customWidth="1"/>
    <col min="11515" max="11515" width="19.140625" style="117" customWidth="1"/>
    <col min="11516" max="11516" width="17.7109375" style="117" customWidth="1"/>
    <col min="11517" max="11517" width="18.140625" style="117" customWidth="1"/>
    <col min="11518" max="11518" width="13.42578125" style="117" customWidth="1"/>
    <col min="11519" max="11519" width="19.42578125" style="117" customWidth="1"/>
    <col min="11520" max="11520" width="20.140625" style="117" customWidth="1"/>
    <col min="11521" max="11521" width="17.7109375" style="117" customWidth="1"/>
    <col min="11522" max="11522" width="15.28515625" style="117" customWidth="1"/>
    <col min="11523" max="11523" width="23.140625" style="117" customWidth="1"/>
    <col min="11524" max="11524" width="18.42578125" style="117" customWidth="1"/>
    <col min="11525" max="11525" width="13.7109375" style="117" bestFit="1" customWidth="1"/>
    <col min="11526" max="11526" width="18.7109375" style="117" customWidth="1"/>
    <col min="11527" max="11527" width="13.85546875" style="117" customWidth="1"/>
    <col min="11528" max="11528" width="14.140625" style="117" customWidth="1"/>
    <col min="11529" max="11767" width="9.140625" style="117"/>
    <col min="11768" max="11768" width="11.7109375" style="117" customWidth="1"/>
    <col min="11769" max="11769" width="60.140625" style="117" customWidth="1"/>
    <col min="11770" max="11770" width="13.140625" style="117" customWidth="1"/>
    <col min="11771" max="11771" width="19.140625" style="117" customWidth="1"/>
    <col min="11772" max="11772" width="17.7109375" style="117" customWidth="1"/>
    <col min="11773" max="11773" width="18.140625" style="117" customWidth="1"/>
    <col min="11774" max="11774" width="13.42578125" style="117" customWidth="1"/>
    <col min="11775" max="11775" width="19.42578125" style="117" customWidth="1"/>
    <col min="11776" max="11776" width="20.140625" style="117" customWidth="1"/>
    <col min="11777" max="11777" width="17.7109375" style="117" customWidth="1"/>
    <col min="11778" max="11778" width="15.28515625" style="117" customWidth="1"/>
    <col min="11779" max="11779" width="23.140625" style="117" customWidth="1"/>
    <col min="11780" max="11780" width="18.42578125" style="117" customWidth="1"/>
    <col min="11781" max="11781" width="13.7109375" style="117" bestFit="1" customWidth="1"/>
    <col min="11782" max="11782" width="18.7109375" style="117" customWidth="1"/>
    <col min="11783" max="11783" width="13.85546875" style="117" customWidth="1"/>
    <col min="11784" max="11784" width="14.140625" style="117" customWidth="1"/>
    <col min="11785" max="12023" width="9.140625" style="117"/>
    <col min="12024" max="12024" width="11.7109375" style="117" customWidth="1"/>
    <col min="12025" max="12025" width="60.140625" style="117" customWidth="1"/>
    <col min="12026" max="12026" width="13.140625" style="117" customWidth="1"/>
    <col min="12027" max="12027" width="19.140625" style="117" customWidth="1"/>
    <col min="12028" max="12028" width="17.7109375" style="117" customWidth="1"/>
    <col min="12029" max="12029" width="18.140625" style="117" customWidth="1"/>
    <col min="12030" max="12030" width="13.42578125" style="117" customWidth="1"/>
    <col min="12031" max="12031" width="19.42578125" style="117" customWidth="1"/>
    <col min="12032" max="12032" width="20.140625" style="117" customWidth="1"/>
    <col min="12033" max="12033" width="17.7109375" style="117" customWidth="1"/>
    <col min="12034" max="12034" width="15.28515625" style="117" customWidth="1"/>
    <col min="12035" max="12035" width="23.140625" style="117" customWidth="1"/>
    <col min="12036" max="12036" width="18.42578125" style="117" customWidth="1"/>
    <col min="12037" max="12037" width="13.7109375" style="117" bestFit="1" customWidth="1"/>
    <col min="12038" max="12038" width="18.7109375" style="117" customWidth="1"/>
    <col min="12039" max="12039" width="13.85546875" style="117" customWidth="1"/>
    <col min="12040" max="12040" width="14.140625" style="117" customWidth="1"/>
    <col min="12041" max="12279" width="9.140625" style="117"/>
    <col min="12280" max="12280" width="11.7109375" style="117" customWidth="1"/>
    <col min="12281" max="12281" width="60.140625" style="117" customWidth="1"/>
    <col min="12282" max="12282" width="13.140625" style="117" customWidth="1"/>
    <col min="12283" max="12283" width="19.140625" style="117" customWidth="1"/>
    <col min="12284" max="12284" width="17.7109375" style="117" customWidth="1"/>
    <col min="12285" max="12285" width="18.140625" style="117" customWidth="1"/>
    <col min="12286" max="12286" width="13.42578125" style="117" customWidth="1"/>
    <col min="12287" max="12287" width="19.42578125" style="117" customWidth="1"/>
    <col min="12288" max="12288" width="20.140625" style="117" customWidth="1"/>
    <col min="12289" max="12289" width="17.7109375" style="117" customWidth="1"/>
    <col min="12290" max="12290" width="15.28515625" style="117" customWidth="1"/>
    <col min="12291" max="12291" width="23.140625" style="117" customWidth="1"/>
    <col min="12292" max="12292" width="18.42578125" style="117" customWidth="1"/>
    <col min="12293" max="12293" width="13.7109375" style="117" bestFit="1" customWidth="1"/>
    <col min="12294" max="12294" width="18.7109375" style="117" customWidth="1"/>
    <col min="12295" max="12295" width="13.85546875" style="117" customWidth="1"/>
    <col min="12296" max="12296" width="14.140625" style="117" customWidth="1"/>
    <col min="12297" max="12535" width="9.140625" style="117"/>
    <col min="12536" max="12536" width="11.7109375" style="117" customWidth="1"/>
    <col min="12537" max="12537" width="60.140625" style="117" customWidth="1"/>
    <col min="12538" max="12538" width="13.140625" style="117" customWidth="1"/>
    <col min="12539" max="12539" width="19.140625" style="117" customWidth="1"/>
    <col min="12540" max="12540" width="17.7109375" style="117" customWidth="1"/>
    <col min="12541" max="12541" width="18.140625" style="117" customWidth="1"/>
    <col min="12542" max="12542" width="13.42578125" style="117" customWidth="1"/>
    <col min="12543" max="12543" width="19.42578125" style="117" customWidth="1"/>
    <col min="12544" max="12544" width="20.140625" style="117" customWidth="1"/>
    <col min="12545" max="12545" width="17.7109375" style="117" customWidth="1"/>
    <col min="12546" max="12546" width="15.28515625" style="117" customWidth="1"/>
    <col min="12547" max="12547" width="23.140625" style="117" customWidth="1"/>
    <col min="12548" max="12548" width="18.42578125" style="117" customWidth="1"/>
    <col min="12549" max="12549" width="13.7109375" style="117" bestFit="1" customWidth="1"/>
    <col min="12550" max="12550" width="18.7109375" style="117" customWidth="1"/>
    <col min="12551" max="12551" width="13.85546875" style="117" customWidth="1"/>
    <col min="12552" max="12552" width="14.140625" style="117" customWidth="1"/>
    <col min="12553" max="12791" width="9.140625" style="117"/>
    <col min="12792" max="12792" width="11.7109375" style="117" customWidth="1"/>
    <col min="12793" max="12793" width="60.140625" style="117" customWidth="1"/>
    <col min="12794" max="12794" width="13.140625" style="117" customWidth="1"/>
    <col min="12795" max="12795" width="19.140625" style="117" customWidth="1"/>
    <col min="12796" max="12796" width="17.7109375" style="117" customWidth="1"/>
    <col min="12797" max="12797" width="18.140625" style="117" customWidth="1"/>
    <col min="12798" max="12798" width="13.42578125" style="117" customWidth="1"/>
    <col min="12799" max="12799" width="19.42578125" style="117" customWidth="1"/>
    <col min="12800" max="12800" width="20.140625" style="117" customWidth="1"/>
    <col min="12801" max="12801" width="17.7109375" style="117" customWidth="1"/>
    <col min="12802" max="12802" width="15.28515625" style="117" customWidth="1"/>
    <col min="12803" max="12803" width="23.140625" style="117" customWidth="1"/>
    <col min="12804" max="12804" width="18.42578125" style="117" customWidth="1"/>
    <col min="12805" max="12805" width="13.7109375" style="117" bestFit="1" customWidth="1"/>
    <col min="12806" max="12806" width="18.7109375" style="117" customWidth="1"/>
    <col min="12807" max="12807" width="13.85546875" style="117" customWidth="1"/>
    <col min="12808" max="12808" width="14.140625" style="117" customWidth="1"/>
    <col min="12809" max="13047" width="9.140625" style="117"/>
    <col min="13048" max="13048" width="11.7109375" style="117" customWidth="1"/>
    <col min="13049" max="13049" width="60.140625" style="117" customWidth="1"/>
    <col min="13050" max="13050" width="13.140625" style="117" customWidth="1"/>
    <col min="13051" max="13051" width="19.140625" style="117" customWidth="1"/>
    <col min="13052" max="13052" width="17.7109375" style="117" customWidth="1"/>
    <col min="13053" max="13053" width="18.140625" style="117" customWidth="1"/>
    <col min="13054" max="13054" width="13.42578125" style="117" customWidth="1"/>
    <col min="13055" max="13055" width="19.42578125" style="117" customWidth="1"/>
    <col min="13056" max="13056" width="20.140625" style="117" customWidth="1"/>
    <col min="13057" max="13057" width="17.7109375" style="117" customWidth="1"/>
    <col min="13058" max="13058" width="15.28515625" style="117" customWidth="1"/>
    <col min="13059" max="13059" width="23.140625" style="117" customWidth="1"/>
    <col min="13060" max="13060" width="18.42578125" style="117" customWidth="1"/>
    <col min="13061" max="13061" width="13.7109375" style="117" bestFit="1" customWidth="1"/>
    <col min="13062" max="13062" width="18.7109375" style="117" customWidth="1"/>
    <col min="13063" max="13063" width="13.85546875" style="117" customWidth="1"/>
    <col min="13064" max="13064" width="14.140625" style="117" customWidth="1"/>
    <col min="13065" max="13303" width="9.140625" style="117"/>
    <col min="13304" max="13304" width="11.7109375" style="117" customWidth="1"/>
    <col min="13305" max="13305" width="60.140625" style="117" customWidth="1"/>
    <col min="13306" max="13306" width="13.140625" style="117" customWidth="1"/>
    <col min="13307" max="13307" width="19.140625" style="117" customWidth="1"/>
    <col min="13308" max="13308" width="17.7109375" style="117" customWidth="1"/>
    <col min="13309" max="13309" width="18.140625" style="117" customWidth="1"/>
    <col min="13310" max="13310" width="13.42578125" style="117" customWidth="1"/>
    <col min="13311" max="13311" width="19.42578125" style="117" customWidth="1"/>
    <col min="13312" max="13312" width="20.140625" style="117" customWidth="1"/>
    <col min="13313" max="13313" width="17.7109375" style="117" customWidth="1"/>
    <col min="13314" max="13314" width="15.28515625" style="117" customWidth="1"/>
    <col min="13315" max="13315" width="23.140625" style="117" customWidth="1"/>
    <col min="13316" max="13316" width="18.42578125" style="117" customWidth="1"/>
    <col min="13317" max="13317" width="13.7109375" style="117" bestFit="1" customWidth="1"/>
    <col min="13318" max="13318" width="18.7109375" style="117" customWidth="1"/>
    <col min="13319" max="13319" width="13.85546875" style="117" customWidth="1"/>
    <col min="13320" max="13320" width="14.140625" style="117" customWidth="1"/>
    <col min="13321" max="13559" width="9.140625" style="117"/>
    <col min="13560" max="13560" width="11.7109375" style="117" customWidth="1"/>
    <col min="13561" max="13561" width="60.140625" style="117" customWidth="1"/>
    <col min="13562" max="13562" width="13.140625" style="117" customWidth="1"/>
    <col min="13563" max="13563" width="19.140625" style="117" customWidth="1"/>
    <col min="13564" max="13564" width="17.7109375" style="117" customWidth="1"/>
    <col min="13565" max="13565" width="18.140625" style="117" customWidth="1"/>
    <col min="13566" max="13566" width="13.42578125" style="117" customWidth="1"/>
    <col min="13567" max="13567" width="19.42578125" style="117" customWidth="1"/>
    <col min="13568" max="13568" width="20.140625" style="117" customWidth="1"/>
    <col min="13569" max="13569" width="17.7109375" style="117" customWidth="1"/>
    <col min="13570" max="13570" width="15.28515625" style="117" customWidth="1"/>
    <col min="13571" max="13571" width="23.140625" style="117" customWidth="1"/>
    <col min="13572" max="13572" width="18.42578125" style="117" customWidth="1"/>
    <col min="13573" max="13573" width="13.7109375" style="117" bestFit="1" customWidth="1"/>
    <col min="13574" max="13574" width="18.7109375" style="117" customWidth="1"/>
    <col min="13575" max="13575" width="13.85546875" style="117" customWidth="1"/>
    <col min="13576" max="13576" width="14.140625" style="117" customWidth="1"/>
    <col min="13577" max="13815" width="9.140625" style="117"/>
    <col min="13816" max="13816" width="11.7109375" style="117" customWidth="1"/>
    <col min="13817" max="13817" width="60.140625" style="117" customWidth="1"/>
    <col min="13818" max="13818" width="13.140625" style="117" customWidth="1"/>
    <col min="13819" max="13819" width="19.140625" style="117" customWidth="1"/>
    <col min="13820" max="13820" width="17.7109375" style="117" customWidth="1"/>
    <col min="13821" max="13821" width="18.140625" style="117" customWidth="1"/>
    <col min="13822" max="13822" width="13.42578125" style="117" customWidth="1"/>
    <col min="13823" max="13823" width="19.42578125" style="117" customWidth="1"/>
    <col min="13824" max="13824" width="20.140625" style="117" customWidth="1"/>
    <col min="13825" max="13825" width="17.7109375" style="117" customWidth="1"/>
    <col min="13826" max="13826" width="15.28515625" style="117" customWidth="1"/>
    <col min="13827" max="13827" width="23.140625" style="117" customWidth="1"/>
    <col min="13828" max="13828" width="18.42578125" style="117" customWidth="1"/>
    <col min="13829" max="13829" width="13.7109375" style="117" bestFit="1" customWidth="1"/>
    <col min="13830" max="13830" width="18.7109375" style="117" customWidth="1"/>
    <col min="13831" max="13831" width="13.85546875" style="117" customWidth="1"/>
    <col min="13832" max="13832" width="14.140625" style="117" customWidth="1"/>
    <col min="13833" max="14071" width="9.140625" style="117"/>
    <col min="14072" max="14072" width="11.7109375" style="117" customWidth="1"/>
    <col min="14073" max="14073" width="60.140625" style="117" customWidth="1"/>
    <col min="14074" max="14074" width="13.140625" style="117" customWidth="1"/>
    <col min="14075" max="14075" width="19.140625" style="117" customWidth="1"/>
    <col min="14076" max="14076" width="17.7109375" style="117" customWidth="1"/>
    <col min="14077" max="14077" width="18.140625" style="117" customWidth="1"/>
    <col min="14078" max="14078" width="13.42578125" style="117" customWidth="1"/>
    <col min="14079" max="14079" width="19.42578125" style="117" customWidth="1"/>
    <col min="14080" max="14080" width="20.140625" style="117" customWidth="1"/>
    <col min="14081" max="14081" width="17.7109375" style="117" customWidth="1"/>
    <col min="14082" max="14082" width="15.28515625" style="117" customWidth="1"/>
    <col min="14083" max="14083" width="23.140625" style="117" customWidth="1"/>
    <col min="14084" max="14084" width="18.42578125" style="117" customWidth="1"/>
    <col min="14085" max="14085" width="13.7109375" style="117" bestFit="1" customWidth="1"/>
    <col min="14086" max="14086" width="18.7109375" style="117" customWidth="1"/>
    <col min="14087" max="14087" width="13.85546875" style="117" customWidth="1"/>
    <col min="14088" max="14088" width="14.140625" style="117" customWidth="1"/>
    <col min="14089" max="14327" width="9.140625" style="117"/>
    <col min="14328" max="14328" width="11.7109375" style="117" customWidth="1"/>
    <col min="14329" max="14329" width="60.140625" style="117" customWidth="1"/>
    <col min="14330" max="14330" width="13.140625" style="117" customWidth="1"/>
    <col min="14331" max="14331" width="19.140625" style="117" customWidth="1"/>
    <col min="14332" max="14332" width="17.7109375" style="117" customWidth="1"/>
    <col min="14333" max="14333" width="18.140625" style="117" customWidth="1"/>
    <col min="14334" max="14334" width="13.42578125" style="117" customWidth="1"/>
    <col min="14335" max="14335" width="19.42578125" style="117" customWidth="1"/>
    <col min="14336" max="14336" width="20.140625" style="117" customWidth="1"/>
    <col min="14337" max="14337" width="17.7109375" style="117" customWidth="1"/>
    <col min="14338" max="14338" width="15.28515625" style="117" customWidth="1"/>
    <col min="14339" max="14339" width="23.140625" style="117" customWidth="1"/>
    <col min="14340" max="14340" width="18.42578125" style="117" customWidth="1"/>
    <col min="14341" max="14341" width="13.7109375" style="117" bestFit="1" customWidth="1"/>
    <col min="14342" max="14342" width="18.7109375" style="117" customWidth="1"/>
    <col min="14343" max="14343" width="13.85546875" style="117" customWidth="1"/>
    <col min="14344" max="14344" width="14.140625" style="117" customWidth="1"/>
    <col min="14345" max="14583" width="9.140625" style="117"/>
    <col min="14584" max="14584" width="11.7109375" style="117" customWidth="1"/>
    <col min="14585" max="14585" width="60.140625" style="117" customWidth="1"/>
    <col min="14586" max="14586" width="13.140625" style="117" customWidth="1"/>
    <col min="14587" max="14587" width="19.140625" style="117" customWidth="1"/>
    <col min="14588" max="14588" width="17.7109375" style="117" customWidth="1"/>
    <col min="14589" max="14589" width="18.140625" style="117" customWidth="1"/>
    <col min="14590" max="14590" width="13.42578125" style="117" customWidth="1"/>
    <col min="14591" max="14591" width="19.42578125" style="117" customWidth="1"/>
    <col min="14592" max="14592" width="20.140625" style="117" customWidth="1"/>
    <col min="14593" max="14593" width="17.7109375" style="117" customWidth="1"/>
    <col min="14594" max="14594" width="15.28515625" style="117" customWidth="1"/>
    <col min="14595" max="14595" width="23.140625" style="117" customWidth="1"/>
    <col min="14596" max="14596" width="18.42578125" style="117" customWidth="1"/>
    <col min="14597" max="14597" width="13.7109375" style="117" bestFit="1" customWidth="1"/>
    <col min="14598" max="14598" width="18.7109375" style="117" customWidth="1"/>
    <col min="14599" max="14599" width="13.85546875" style="117" customWidth="1"/>
    <col min="14600" max="14600" width="14.140625" style="117" customWidth="1"/>
    <col min="14601" max="14839" width="9.140625" style="117"/>
    <col min="14840" max="14840" width="11.7109375" style="117" customWidth="1"/>
    <col min="14841" max="14841" width="60.140625" style="117" customWidth="1"/>
    <col min="14842" max="14842" width="13.140625" style="117" customWidth="1"/>
    <col min="14843" max="14843" width="19.140625" style="117" customWidth="1"/>
    <col min="14844" max="14844" width="17.7109375" style="117" customWidth="1"/>
    <col min="14845" max="14845" width="18.140625" style="117" customWidth="1"/>
    <col min="14846" max="14846" width="13.42578125" style="117" customWidth="1"/>
    <col min="14847" max="14847" width="19.42578125" style="117" customWidth="1"/>
    <col min="14848" max="14848" width="20.140625" style="117" customWidth="1"/>
    <col min="14849" max="14849" width="17.7109375" style="117" customWidth="1"/>
    <col min="14850" max="14850" width="15.28515625" style="117" customWidth="1"/>
    <col min="14851" max="14851" width="23.140625" style="117" customWidth="1"/>
    <col min="14852" max="14852" width="18.42578125" style="117" customWidth="1"/>
    <col min="14853" max="14853" width="13.7109375" style="117" bestFit="1" customWidth="1"/>
    <col min="14854" max="14854" width="18.7109375" style="117" customWidth="1"/>
    <col min="14855" max="14855" width="13.85546875" style="117" customWidth="1"/>
    <col min="14856" max="14856" width="14.140625" style="117" customWidth="1"/>
    <col min="14857" max="15095" width="9.140625" style="117"/>
    <col min="15096" max="15096" width="11.7109375" style="117" customWidth="1"/>
    <col min="15097" max="15097" width="60.140625" style="117" customWidth="1"/>
    <col min="15098" max="15098" width="13.140625" style="117" customWidth="1"/>
    <col min="15099" max="15099" width="19.140625" style="117" customWidth="1"/>
    <col min="15100" max="15100" width="17.7109375" style="117" customWidth="1"/>
    <col min="15101" max="15101" width="18.140625" style="117" customWidth="1"/>
    <col min="15102" max="15102" width="13.42578125" style="117" customWidth="1"/>
    <col min="15103" max="15103" width="19.42578125" style="117" customWidth="1"/>
    <col min="15104" max="15104" width="20.140625" style="117" customWidth="1"/>
    <col min="15105" max="15105" width="17.7109375" style="117" customWidth="1"/>
    <col min="15106" max="15106" width="15.28515625" style="117" customWidth="1"/>
    <col min="15107" max="15107" width="23.140625" style="117" customWidth="1"/>
    <col min="15108" max="15108" width="18.42578125" style="117" customWidth="1"/>
    <col min="15109" max="15109" width="13.7109375" style="117" bestFit="1" customWidth="1"/>
    <col min="15110" max="15110" width="18.7109375" style="117" customWidth="1"/>
    <col min="15111" max="15111" width="13.85546875" style="117" customWidth="1"/>
    <col min="15112" max="15112" width="14.140625" style="117" customWidth="1"/>
    <col min="15113" max="15351" width="9.140625" style="117"/>
    <col min="15352" max="15352" width="11.7109375" style="117" customWidth="1"/>
    <col min="15353" max="15353" width="60.140625" style="117" customWidth="1"/>
    <col min="15354" max="15354" width="13.140625" style="117" customWidth="1"/>
    <col min="15355" max="15355" width="19.140625" style="117" customWidth="1"/>
    <col min="15356" max="15356" width="17.7109375" style="117" customWidth="1"/>
    <col min="15357" max="15357" width="18.140625" style="117" customWidth="1"/>
    <col min="15358" max="15358" width="13.42578125" style="117" customWidth="1"/>
    <col min="15359" max="15359" width="19.42578125" style="117" customWidth="1"/>
    <col min="15360" max="15360" width="20.140625" style="117" customWidth="1"/>
    <col min="15361" max="15361" width="17.7109375" style="117" customWidth="1"/>
    <col min="15362" max="15362" width="15.28515625" style="117" customWidth="1"/>
    <col min="15363" max="15363" width="23.140625" style="117" customWidth="1"/>
    <col min="15364" max="15364" width="18.42578125" style="117" customWidth="1"/>
    <col min="15365" max="15365" width="13.7109375" style="117" bestFit="1" customWidth="1"/>
    <col min="15366" max="15366" width="18.7109375" style="117" customWidth="1"/>
    <col min="15367" max="15367" width="13.85546875" style="117" customWidth="1"/>
    <col min="15368" max="15368" width="14.140625" style="117" customWidth="1"/>
    <col min="15369" max="15607" width="9.140625" style="117"/>
    <col min="15608" max="15608" width="11.7109375" style="117" customWidth="1"/>
    <col min="15609" max="15609" width="60.140625" style="117" customWidth="1"/>
    <col min="15610" max="15610" width="13.140625" style="117" customWidth="1"/>
    <col min="15611" max="15611" width="19.140625" style="117" customWidth="1"/>
    <col min="15612" max="15612" width="17.7109375" style="117" customWidth="1"/>
    <col min="15613" max="15613" width="18.140625" style="117" customWidth="1"/>
    <col min="15614" max="15614" width="13.42578125" style="117" customWidth="1"/>
    <col min="15615" max="15615" width="19.42578125" style="117" customWidth="1"/>
    <col min="15616" max="15616" width="20.140625" style="117" customWidth="1"/>
    <col min="15617" max="15617" width="17.7109375" style="117" customWidth="1"/>
    <col min="15618" max="15618" width="15.28515625" style="117" customWidth="1"/>
    <col min="15619" max="15619" width="23.140625" style="117" customWidth="1"/>
    <col min="15620" max="15620" width="18.42578125" style="117" customWidth="1"/>
    <col min="15621" max="15621" width="13.7109375" style="117" bestFit="1" customWidth="1"/>
    <col min="15622" max="15622" width="18.7109375" style="117" customWidth="1"/>
    <col min="15623" max="15623" width="13.85546875" style="117" customWidth="1"/>
    <col min="15624" max="15624" width="14.140625" style="117" customWidth="1"/>
    <col min="15625" max="15863" width="9.140625" style="117"/>
    <col min="15864" max="15864" width="11.7109375" style="117" customWidth="1"/>
    <col min="15865" max="15865" width="60.140625" style="117" customWidth="1"/>
    <col min="15866" max="15866" width="13.140625" style="117" customWidth="1"/>
    <col min="15867" max="15867" width="19.140625" style="117" customWidth="1"/>
    <col min="15868" max="15868" width="17.7109375" style="117" customWidth="1"/>
    <col min="15869" max="15869" width="18.140625" style="117" customWidth="1"/>
    <col min="15870" max="15870" width="13.42578125" style="117" customWidth="1"/>
    <col min="15871" max="15871" width="19.42578125" style="117" customWidth="1"/>
    <col min="15872" max="15872" width="20.140625" style="117" customWidth="1"/>
    <col min="15873" max="15873" width="17.7109375" style="117" customWidth="1"/>
    <col min="15874" max="15874" width="15.28515625" style="117" customWidth="1"/>
    <col min="15875" max="15875" width="23.140625" style="117" customWidth="1"/>
    <col min="15876" max="15876" width="18.42578125" style="117" customWidth="1"/>
    <col min="15877" max="15877" width="13.7109375" style="117" bestFit="1" customWidth="1"/>
    <col min="15878" max="15878" width="18.7109375" style="117" customWidth="1"/>
    <col min="15879" max="15879" width="13.85546875" style="117" customWidth="1"/>
    <col min="15880" max="15880" width="14.140625" style="117" customWidth="1"/>
    <col min="15881" max="16119" width="9.140625" style="117"/>
    <col min="16120" max="16120" width="11.7109375" style="117" customWidth="1"/>
    <col min="16121" max="16121" width="60.140625" style="117" customWidth="1"/>
    <col min="16122" max="16122" width="13.140625" style="117" customWidth="1"/>
    <col min="16123" max="16123" width="19.140625" style="117" customWidth="1"/>
    <col min="16124" max="16124" width="17.7109375" style="117" customWidth="1"/>
    <col min="16125" max="16125" width="18.140625" style="117" customWidth="1"/>
    <col min="16126" max="16126" width="13.42578125" style="117" customWidth="1"/>
    <col min="16127" max="16127" width="19.42578125" style="117" customWidth="1"/>
    <col min="16128" max="16128" width="20.140625" style="117" customWidth="1"/>
    <col min="16129" max="16129" width="17.7109375" style="117" customWidth="1"/>
    <col min="16130" max="16130" width="15.28515625" style="117" customWidth="1"/>
    <col min="16131" max="16131" width="23.140625" style="117" customWidth="1"/>
    <col min="16132" max="16132" width="18.42578125" style="117" customWidth="1"/>
    <col min="16133" max="16133" width="13.7109375" style="117" bestFit="1" customWidth="1"/>
    <col min="16134" max="16134" width="18.7109375" style="117" customWidth="1"/>
    <col min="16135" max="16135" width="13.85546875" style="117" customWidth="1"/>
    <col min="16136" max="16136" width="14.140625" style="117" customWidth="1"/>
    <col min="16137" max="16384" width="9.140625" style="117"/>
  </cols>
  <sheetData>
    <row r="1" spans="1:10" ht="18" customHeight="1">
      <c r="A1" s="971" t="s">
        <v>373</v>
      </c>
      <c r="B1" s="972"/>
      <c r="C1" s="972"/>
      <c r="D1" s="972"/>
      <c r="E1" s="972"/>
      <c r="F1" s="972"/>
      <c r="G1" s="972"/>
      <c r="H1" s="972"/>
    </row>
    <row r="2" spans="1:10" ht="18" customHeight="1">
      <c r="A2" s="972"/>
      <c r="B2" s="972"/>
      <c r="C2" s="972"/>
      <c r="D2" s="972"/>
      <c r="E2" s="972"/>
      <c r="F2" s="972"/>
      <c r="G2" s="972"/>
      <c r="H2" s="972"/>
      <c r="I2" s="524"/>
      <c r="J2" s="524"/>
    </row>
    <row r="3" spans="1:10" ht="15.75" customHeight="1">
      <c r="A3" s="973" t="s">
        <v>71</v>
      </c>
      <c r="B3" s="975" t="s">
        <v>337</v>
      </c>
      <c r="C3" s="977" t="s">
        <v>374</v>
      </c>
      <c r="D3" s="977" t="s">
        <v>74</v>
      </c>
      <c r="E3" s="977" t="s">
        <v>375</v>
      </c>
      <c r="F3" s="977" t="s">
        <v>76</v>
      </c>
      <c r="G3" s="977" t="s">
        <v>3</v>
      </c>
      <c r="H3" s="963" t="s">
        <v>376</v>
      </c>
      <c r="I3" s="963" t="s">
        <v>341</v>
      </c>
      <c r="J3" s="965" t="s">
        <v>342</v>
      </c>
    </row>
    <row r="4" spans="1:10" ht="15.75" customHeight="1">
      <c r="A4" s="974"/>
      <c r="B4" s="976"/>
      <c r="C4" s="978"/>
      <c r="D4" s="978"/>
      <c r="E4" s="978"/>
      <c r="F4" s="978"/>
      <c r="G4" s="978"/>
      <c r="H4" s="964"/>
      <c r="I4" s="964"/>
      <c r="J4" s="966"/>
    </row>
    <row r="5" spans="1:10" ht="20.25">
      <c r="A5" s="525"/>
      <c r="B5" s="526" t="s">
        <v>343</v>
      </c>
      <c r="C5" s="527"/>
      <c r="D5" s="528"/>
      <c r="E5" s="528"/>
      <c r="F5" s="528"/>
      <c r="G5" s="388"/>
      <c r="H5" s="529"/>
      <c r="I5" s="530"/>
      <c r="J5" s="530"/>
    </row>
    <row r="6" spans="1:10" ht="20.25">
      <c r="A6" s="525"/>
      <c r="B6" s="526" t="s">
        <v>344</v>
      </c>
      <c r="C6" s="527"/>
      <c r="D6" s="528"/>
      <c r="E6" s="528"/>
      <c r="F6" s="528"/>
      <c r="G6" s="388"/>
      <c r="H6" s="529"/>
      <c r="I6" s="530"/>
      <c r="J6" s="530"/>
    </row>
    <row r="7" spans="1:10" ht="20.25">
      <c r="A7" s="525"/>
      <c r="B7" s="531" t="s">
        <v>85</v>
      </c>
      <c r="C7" s="527"/>
      <c r="D7" s="528"/>
      <c r="E7" s="532"/>
      <c r="F7" s="528"/>
      <c r="G7" s="388"/>
      <c r="H7" s="529"/>
      <c r="I7" s="530"/>
      <c r="J7" s="530"/>
    </row>
    <row r="8" spans="1:10" ht="20.25">
      <c r="A8" s="525"/>
      <c r="B8" s="531" t="s">
        <v>345</v>
      </c>
      <c r="C8" s="527"/>
      <c r="D8" s="528"/>
      <c r="E8" s="528"/>
      <c r="F8" s="528"/>
      <c r="G8" s="388"/>
      <c r="H8" s="533"/>
      <c r="I8" s="530"/>
      <c r="J8" s="530"/>
    </row>
    <row r="9" spans="1:10" ht="20.25">
      <c r="A9" s="525"/>
      <c r="B9" s="534" t="s">
        <v>346</v>
      </c>
      <c r="C9" s="527"/>
      <c r="D9" s="422"/>
      <c r="E9" s="422"/>
      <c r="F9" s="422"/>
      <c r="G9" s="380"/>
      <c r="H9" s="535"/>
      <c r="I9" s="530"/>
      <c r="J9" s="530"/>
    </row>
    <row r="10" spans="1:10" ht="20.25">
      <c r="A10" s="536"/>
      <c r="B10" s="531" t="s">
        <v>347</v>
      </c>
      <c r="C10" s="527"/>
      <c r="D10" s="422"/>
      <c r="E10" s="422"/>
      <c r="F10" s="422"/>
      <c r="G10" s="380"/>
      <c r="H10" s="535"/>
      <c r="I10" s="530"/>
      <c r="J10" s="530"/>
    </row>
    <row r="11" spans="1:10" ht="20.25">
      <c r="A11" s="536"/>
      <c r="B11" s="531" t="s">
        <v>377</v>
      </c>
      <c r="C11" s="527"/>
      <c r="D11" s="422"/>
      <c r="E11" s="422"/>
      <c r="F11" s="422"/>
      <c r="G11" s="380"/>
      <c r="H11" s="535"/>
      <c r="I11" s="530"/>
      <c r="J11" s="530"/>
    </row>
    <row r="12" spans="1:10" ht="20.25">
      <c r="A12" s="536"/>
      <c r="B12" s="531" t="s">
        <v>378</v>
      </c>
      <c r="C12" s="527"/>
      <c r="D12" s="537"/>
      <c r="E12" s="537"/>
      <c r="F12" s="537"/>
      <c r="G12" s="538"/>
      <c r="H12" s="539"/>
      <c r="I12" s="530"/>
      <c r="J12" s="530"/>
    </row>
    <row r="13" spans="1:10" ht="20.25">
      <c r="A13" s="540">
        <v>12</v>
      </c>
      <c r="B13" s="541" t="s">
        <v>379</v>
      </c>
      <c r="C13" s="542">
        <v>1</v>
      </c>
      <c r="D13" s="543">
        <v>11307</v>
      </c>
      <c r="E13" s="544">
        <v>549.12</v>
      </c>
      <c r="F13" s="544">
        <v>1074</v>
      </c>
      <c r="G13" s="545"/>
      <c r="H13" s="546">
        <f>D13+E13+F13</f>
        <v>12930.12</v>
      </c>
      <c r="I13" s="546">
        <v>12930.12</v>
      </c>
      <c r="J13" s="547">
        <v>12930.12</v>
      </c>
    </row>
    <row r="14" spans="1:10" ht="20.25">
      <c r="A14" s="540">
        <v>9</v>
      </c>
      <c r="B14" s="541" t="s">
        <v>380</v>
      </c>
      <c r="C14" s="542">
        <v>3</v>
      </c>
      <c r="D14" s="543">
        <v>25440</v>
      </c>
      <c r="E14" s="548">
        <v>1647</v>
      </c>
      <c r="F14" s="548">
        <v>2838</v>
      </c>
      <c r="G14" s="549"/>
      <c r="H14" s="546">
        <f>D14+E14+F14</f>
        <v>29925</v>
      </c>
      <c r="I14" s="546">
        <v>29925</v>
      </c>
      <c r="J14" s="547">
        <v>29925</v>
      </c>
    </row>
    <row r="15" spans="1:10" ht="20.25">
      <c r="A15" s="540">
        <v>9.6</v>
      </c>
      <c r="B15" s="541" t="s">
        <v>381</v>
      </c>
      <c r="C15" s="542">
        <v>2</v>
      </c>
      <c r="D15" s="543">
        <v>18091</v>
      </c>
      <c r="E15" s="548">
        <v>1098</v>
      </c>
      <c r="F15" s="548">
        <v>1493</v>
      </c>
      <c r="G15" s="549"/>
      <c r="H15" s="546">
        <f>D15+E15+F15</f>
        <v>20682</v>
      </c>
      <c r="I15" s="546">
        <v>20682</v>
      </c>
      <c r="J15" s="547">
        <v>20682</v>
      </c>
    </row>
    <row r="16" spans="1:10" ht="20.25">
      <c r="A16" s="540">
        <v>8.4</v>
      </c>
      <c r="B16" s="541" t="s">
        <v>382</v>
      </c>
      <c r="C16" s="542">
        <v>9</v>
      </c>
      <c r="D16" s="543">
        <f>71234+3576+450</f>
        <v>75260</v>
      </c>
      <c r="E16" s="548">
        <v>4942</v>
      </c>
      <c r="F16" s="548">
        <v>8832</v>
      </c>
      <c r="G16" s="549"/>
      <c r="H16" s="546">
        <f>D16+E16+F16</f>
        <v>89034</v>
      </c>
      <c r="I16" s="546">
        <v>88584</v>
      </c>
      <c r="J16" s="547">
        <v>88584</v>
      </c>
    </row>
    <row r="17" spans="1:10" ht="20.25">
      <c r="A17" s="540">
        <v>8</v>
      </c>
      <c r="B17" s="550" t="s">
        <v>383</v>
      </c>
      <c r="C17" s="542">
        <v>1</v>
      </c>
      <c r="D17" s="543">
        <f>(628.35*1)*12</f>
        <v>7540.2000000000007</v>
      </c>
      <c r="E17" s="548">
        <v>549.12</v>
      </c>
      <c r="F17" s="548">
        <v>867</v>
      </c>
      <c r="G17" s="549"/>
      <c r="H17" s="546">
        <f>D17+E17+F17</f>
        <v>8956.32</v>
      </c>
      <c r="I17" s="546">
        <v>8956.32</v>
      </c>
      <c r="J17" s="547">
        <v>8956.32</v>
      </c>
    </row>
    <row r="18" spans="1:10" ht="40.5">
      <c r="A18" s="540">
        <v>7.2</v>
      </c>
      <c r="B18" s="551" t="s">
        <v>384</v>
      </c>
      <c r="C18" s="542">
        <f>19+9</f>
        <v>28</v>
      </c>
      <c r="D18" s="543">
        <f>565.54*28*12+62000</f>
        <v>252021.44</v>
      </c>
      <c r="E18" s="548">
        <v>15372</v>
      </c>
      <c r="F18" s="548">
        <f>4415.26+1500</f>
        <v>5915.26</v>
      </c>
      <c r="G18" s="549"/>
      <c r="H18" s="546">
        <f t="shared" ref="H18:H35" si="0">D18+E18+F18</f>
        <v>273308.7</v>
      </c>
      <c r="I18" s="546">
        <v>273308.7</v>
      </c>
      <c r="J18" s="547">
        <v>273308.7</v>
      </c>
    </row>
    <row r="19" spans="1:10" ht="40.5">
      <c r="A19" s="540">
        <v>6</v>
      </c>
      <c r="B19" s="552" t="s">
        <v>385</v>
      </c>
      <c r="C19" s="553">
        <v>5</v>
      </c>
      <c r="D19" s="543">
        <v>28267</v>
      </c>
      <c r="E19" s="548">
        <v>2746</v>
      </c>
      <c r="F19" s="548">
        <v>2747</v>
      </c>
      <c r="G19" s="549"/>
      <c r="H19" s="546">
        <f t="shared" si="0"/>
        <v>33760</v>
      </c>
      <c r="I19" s="546">
        <v>33760</v>
      </c>
      <c r="J19" s="547">
        <v>33760</v>
      </c>
    </row>
    <row r="20" spans="1:10" ht="20.25">
      <c r="A20" s="540">
        <v>5.8</v>
      </c>
      <c r="B20" s="552" t="s">
        <v>386</v>
      </c>
      <c r="C20" s="542">
        <v>0</v>
      </c>
      <c r="D20" s="543">
        <v>0</v>
      </c>
      <c r="E20" s="554">
        <v>0</v>
      </c>
      <c r="F20" s="554">
        <v>0</v>
      </c>
      <c r="G20" s="549"/>
      <c r="H20" s="546">
        <f t="shared" si="0"/>
        <v>0</v>
      </c>
      <c r="I20" s="546">
        <v>0</v>
      </c>
      <c r="J20" s="547">
        <v>0</v>
      </c>
    </row>
    <row r="21" spans="1:10" ht="40.5">
      <c r="A21" s="555">
        <v>5.4</v>
      </c>
      <c r="B21" s="552" t="s">
        <v>387</v>
      </c>
      <c r="C21" s="542">
        <v>18</v>
      </c>
      <c r="D21" s="543">
        <v>91586</v>
      </c>
      <c r="E21" s="548">
        <v>9884</v>
      </c>
      <c r="F21" s="548">
        <v>8547</v>
      </c>
      <c r="G21" s="549"/>
      <c r="H21" s="546">
        <f t="shared" si="0"/>
        <v>110017</v>
      </c>
      <c r="I21" s="546">
        <v>110017</v>
      </c>
      <c r="J21" s="547">
        <v>110017</v>
      </c>
    </row>
    <row r="22" spans="1:10" ht="20.25">
      <c r="A22" s="540">
        <v>5.3</v>
      </c>
      <c r="B22" s="552" t="s">
        <v>388</v>
      </c>
      <c r="C22" s="542">
        <v>0</v>
      </c>
      <c r="D22" s="543">
        <v>0</v>
      </c>
      <c r="E22" s="554">
        <v>0</v>
      </c>
      <c r="F22" s="554">
        <v>0</v>
      </c>
      <c r="G22" s="549"/>
      <c r="H22" s="546">
        <f t="shared" si="0"/>
        <v>0</v>
      </c>
      <c r="I22" s="546">
        <v>0</v>
      </c>
      <c r="J22" s="547">
        <v>0</v>
      </c>
    </row>
    <row r="23" spans="1:10" ht="20.25" hidden="1" customHeight="1">
      <c r="A23" s="556">
        <v>5</v>
      </c>
      <c r="B23" s="552" t="s">
        <v>389</v>
      </c>
      <c r="C23" s="542">
        <v>0</v>
      </c>
      <c r="D23" s="557">
        <v>0</v>
      </c>
      <c r="E23" s="558">
        <v>0</v>
      </c>
      <c r="F23" s="558">
        <v>0</v>
      </c>
      <c r="G23" s="559"/>
      <c r="H23" s="546">
        <f t="shared" si="0"/>
        <v>0</v>
      </c>
      <c r="I23" s="546">
        <v>0</v>
      </c>
      <c r="J23" s="547">
        <v>0</v>
      </c>
    </row>
    <row r="24" spans="1:10" ht="40.5" hidden="1" customHeight="1">
      <c r="A24" s="560">
        <v>4.8</v>
      </c>
      <c r="B24" s="561" t="s">
        <v>390</v>
      </c>
      <c r="C24" s="542">
        <v>58</v>
      </c>
      <c r="D24" s="557">
        <v>262322.40000000002</v>
      </c>
      <c r="E24" s="558" t="s">
        <v>391</v>
      </c>
      <c r="F24" s="558">
        <v>31639.32</v>
      </c>
      <c r="G24" s="559"/>
      <c r="H24" s="546" t="e">
        <f t="shared" si="0"/>
        <v>#VALUE!</v>
      </c>
      <c r="I24" s="546" t="e">
        <v>#VALUE!</v>
      </c>
      <c r="J24" s="547" t="e">
        <v>#VALUE!</v>
      </c>
    </row>
    <row r="25" spans="1:10" ht="20.25" hidden="1" customHeight="1">
      <c r="A25" s="560">
        <v>4.5</v>
      </c>
      <c r="B25" s="552" t="s">
        <v>392</v>
      </c>
      <c r="C25" s="542">
        <v>6</v>
      </c>
      <c r="D25" s="557">
        <v>25440.48</v>
      </c>
      <c r="E25" s="562">
        <v>3294.72</v>
      </c>
      <c r="F25" s="558">
        <v>3058.56</v>
      </c>
      <c r="G25" s="563"/>
      <c r="H25" s="546">
        <f t="shared" si="0"/>
        <v>31793.760000000002</v>
      </c>
      <c r="I25" s="546">
        <v>31793.760000000002</v>
      </c>
      <c r="J25" s="547">
        <v>31793.760000000002</v>
      </c>
    </row>
    <row r="26" spans="1:10" ht="20.25" hidden="1" customHeight="1">
      <c r="A26" s="556">
        <v>4</v>
      </c>
      <c r="B26" s="552" t="s">
        <v>393</v>
      </c>
      <c r="C26" s="542">
        <v>4</v>
      </c>
      <c r="D26" s="557">
        <v>15075.84</v>
      </c>
      <c r="E26" s="562">
        <v>2196.48</v>
      </c>
      <c r="F26" s="558">
        <v>2196.48</v>
      </c>
      <c r="G26" s="563"/>
      <c r="H26" s="546">
        <f t="shared" si="0"/>
        <v>19468.8</v>
      </c>
      <c r="I26" s="546">
        <v>19468.8</v>
      </c>
      <c r="J26" s="547">
        <v>19468.8</v>
      </c>
    </row>
    <row r="27" spans="1:10" ht="20.25" hidden="1" customHeight="1">
      <c r="A27" s="564"/>
      <c r="B27" s="565"/>
      <c r="C27" s="566"/>
      <c r="D27" s="567"/>
      <c r="E27" s="567"/>
      <c r="F27" s="567"/>
      <c r="G27" s="568"/>
      <c r="H27" s="546">
        <f t="shared" si="0"/>
        <v>0</v>
      </c>
      <c r="I27" s="546">
        <v>0</v>
      </c>
      <c r="J27" s="547">
        <v>0</v>
      </c>
    </row>
    <row r="28" spans="1:10" ht="20.25" hidden="1" customHeight="1">
      <c r="A28" s="569"/>
      <c r="B28" s="570"/>
      <c r="C28" s="566"/>
      <c r="D28" s="571"/>
      <c r="E28" s="571"/>
      <c r="F28" s="571"/>
      <c r="G28" s="571"/>
      <c r="H28" s="546">
        <f t="shared" si="0"/>
        <v>0</v>
      </c>
      <c r="I28" s="546">
        <v>0</v>
      </c>
      <c r="J28" s="547">
        <v>0</v>
      </c>
    </row>
    <row r="29" spans="1:10" ht="20.25" hidden="1" customHeight="1">
      <c r="A29" s="569"/>
      <c r="B29" s="570"/>
      <c r="C29" s="566"/>
      <c r="D29" s="571"/>
      <c r="E29" s="571"/>
      <c r="F29" s="571"/>
      <c r="G29" s="571"/>
      <c r="H29" s="546">
        <f t="shared" si="0"/>
        <v>0</v>
      </c>
      <c r="I29" s="546">
        <v>0</v>
      </c>
      <c r="J29" s="547">
        <v>0</v>
      </c>
    </row>
    <row r="30" spans="1:10" ht="20.25" hidden="1" customHeight="1">
      <c r="A30" s="569"/>
      <c r="B30" s="570"/>
      <c r="C30" s="566"/>
      <c r="D30" s="571"/>
      <c r="E30" s="571"/>
      <c r="F30" s="571"/>
      <c r="G30" s="571"/>
      <c r="H30" s="546">
        <f t="shared" si="0"/>
        <v>0</v>
      </c>
      <c r="I30" s="546">
        <v>0</v>
      </c>
      <c r="J30" s="547">
        <v>0</v>
      </c>
    </row>
    <row r="31" spans="1:10" ht="20.25" hidden="1" customHeight="1">
      <c r="A31" s="569"/>
      <c r="B31" s="570"/>
      <c r="C31" s="566"/>
      <c r="D31" s="571"/>
      <c r="E31" s="571"/>
      <c r="F31" s="571"/>
      <c r="G31" s="571"/>
      <c r="H31" s="546">
        <f t="shared" si="0"/>
        <v>0</v>
      </c>
      <c r="I31" s="546">
        <v>0</v>
      </c>
      <c r="J31" s="547">
        <v>0</v>
      </c>
    </row>
    <row r="32" spans="1:10" ht="20.25">
      <c r="A32" s="569" t="s">
        <v>394</v>
      </c>
      <c r="B32" s="570"/>
      <c r="C32" s="566"/>
      <c r="D32" s="571"/>
      <c r="E32" s="571"/>
      <c r="F32" s="571"/>
      <c r="G32" s="571"/>
      <c r="H32" s="546">
        <f t="shared" si="0"/>
        <v>0</v>
      </c>
      <c r="I32" s="546">
        <v>0</v>
      </c>
      <c r="J32" s="547">
        <v>0</v>
      </c>
    </row>
    <row r="33" spans="1:10" ht="20.25">
      <c r="A33" s="569" t="s">
        <v>395</v>
      </c>
      <c r="B33" s="570" t="s">
        <v>396</v>
      </c>
      <c r="C33" s="566">
        <f>57+20</f>
        <v>77</v>
      </c>
      <c r="D33" s="571">
        <f>(377.9*58)*12+90480+7956+17200+30000-3405-9000-44+24-1.47+0.04</f>
        <v>396227.97</v>
      </c>
      <c r="E33" s="571">
        <v>42822</v>
      </c>
      <c r="F33" s="571">
        <f>43505+3500</f>
        <v>47005</v>
      </c>
      <c r="G33" s="571"/>
      <c r="H33" s="546">
        <f t="shared" si="0"/>
        <v>486054.97</v>
      </c>
      <c r="I33" s="546">
        <v>495076.39999999997</v>
      </c>
      <c r="J33" s="547">
        <v>495076.39999999997</v>
      </c>
    </row>
    <row r="34" spans="1:10" ht="20.25">
      <c r="A34" s="569" t="s">
        <v>397</v>
      </c>
      <c r="B34" s="570" t="s">
        <v>398</v>
      </c>
      <c r="C34" s="566">
        <v>5</v>
      </c>
      <c r="D34" s="571">
        <v>21200</v>
      </c>
      <c r="E34" s="571">
        <v>2746</v>
      </c>
      <c r="F34" s="571">
        <v>2110</v>
      </c>
      <c r="G34" s="571"/>
      <c r="H34" s="546">
        <f t="shared" si="0"/>
        <v>26056</v>
      </c>
      <c r="I34" s="546">
        <v>26056</v>
      </c>
      <c r="J34" s="547">
        <v>26056</v>
      </c>
    </row>
    <row r="35" spans="1:10" ht="20.25">
      <c r="A35" s="569" t="s">
        <v>399</v>
      </c>
      <c r="B35" s="570" t="s">
        <v>400</v>
      </c>
      <c r="C35" s="566">
        <v>4</v>
      </c>
      <c r="D35" s="571">
        <f>(314.08*4)*12</f>
        <v>15075.84</v>
      </c>
      <c r="E35" s="571">
        <v>2194.48</v>
      </c>
      <c r="F35" s="571">
        <v>1700</v>
      </c>
      <c r="G35" s="571"/>
      <c r="H35" s="546">
        <f t="shared" si="0"/>
        <v>18970.32</v>
      </c>
      <c r="I35" s="546">
        <v>18970.32</v>
      </c>
      <c r="J35" s="547">
        <v>18970.32</v>
      </c>
    </row>
    <row r="36" spans="1:10" ht="20.25">
      <c r="A36" s="569"/>
      <c r="B36" s="570" t="s">
        <v>401</v>
      </c>
      <c r="C36" s="566">
        <f>C13+C14+C15+C16+C17+C18+C19+C20+C21+C22+C32+C33+C34+C35</f>
        <v>153</v>
      </c>
      <c r="D36" s="571"/>
      <c r="E36" s="571"/>
      <c r="F36" s="571"/>
      <c r="G36" s="571"/>
      <c r="H36" s="572"/>
      <c r="I36" s="572"/>
      <c r="J36" s="573"/>
    </row>
    <row r="37" spans="1:10" ht="20.25">
      <c r="A37" s="574"/>
      <c r="B37" s="575" t="s">
        <v>402</v>
      </c>
      <c r="C37" s="576"/>
      <c r="D37" s="577">
        <f>D13+D14+D15+D16+D17+D18+D19+D20+D21+D22+D32+D33+D34+D35</f>
        <v>942016.45</v>
      </c>
      <c r="E37" s="577">
        <f>E13+E14+E15+E16+E17+E18+E19+E20+E21+E22+E32+E33+E34+E35</f>
        <v>84549.719999999987</v>
      </c>
      <c r="F37" s="577">
        <f>F13+F14+F15+F16+F17+F18+F19+F20+F21+F22+F32+F33+F34+F35</f>
        <v>83128.260000000009</v>
      </c>
      <c r="G37" s="577">
        <f>G13+G14+G15+G16+G17+G18+G19+G20+G21+G22+G32+G33+G34+G35</f>
        <v>0</v>
      </c>
      <c r="H37" s="577">
        <f>H13+H14+H15+H16+H17+H18+H19+H20+H21+H22+H32+H33+H34+H35</f>
        <v>1109694.43</v>
      </c>
      <c r="I37" s="577">
        <v>1118265.8600000001</v>
      </c>
      <c r="J37" s="577">
        <v>1118265.8600000001</v>
      </c>
    </row>
    <row r="38" spans="1:10" ht="20.25">
      <c r="A38" s="578"/>
      <c r="B38" s="579" t="s">
        <v>403</v>
      </c>
      <c r="C38" s="580"/>
      <c r="D38" s="581">
        <f>D42+D41+D40+D39</f>
        <v>989117.27249999996</v>
      </c>
      <c r="E38" s="581">
        <f>E42+E41+E40+E39</f>
        <v>84549.719999999987</v>
      </c>
      <c r="F38" s="581">
        <f>F42+F41+F40+F39</f>
        <v>87284.67300000001</v>
      </c>
      <c r="G38" s="581"/>
      <c r="H38" s="582">
        <f>H42+H41+H40+H39</f>
        <v>1160951.6654999999</v>
      </c>
      <c r="I38" s="582">
        <v>1169951.6670000001</v>
      </c>
      <c r="J38" s="583">
        <v>1169951.6670000001</v>
      </c>
    </row>
    <row r="39" spans="1:10" ht="20.25">
      <c r="A39" s="584"/>
      <c r="B39" s="585" t="s">
        <v>363</v>
      </c>
      <c r="C39" s="586">
        <v>11200</v>
      </c>
      <c r="D39" s="587">
        <f>D37</f>
        <v>942016.45</v>
      </c>
      <c r="E39" s="587">
        <f>E37</f>
        <v>84549.719999999987</v>
      </c>
      <c r="F39" s="588">
        <f>F37</f>
        <v>83128.260000000009</v>
      </c>
      <c r="G39" s="588"/>
      <c r="H39" s="589">
        <f>H37</f>
        <v>1109694.43</v>
      </c>
      <c r="I39" s="589">
        <v>1118265.8600000001</v>
      </c>
      <c r="J39" s="590">
        <v>1118265.8600000001</v>
      </c>
    </row>
    <row r="40" spans="1:10" ht="20.25">
      <c r="A40" s="424"/>
      <c r="B40" s="591" t="s">
        <v>365</v>
      </c>
      <c r="C40" s="425">
        <v>11300</v>
      </c>
      <c r="D40" s="592"/>
      <c r="E40" s="592"/>
      <c r="F40" s="593"/>
      <c r="G40" s="594"/>
      <c r="H40" s="589"/>
      <c r="I40" s="589"/>
      <c r="J40" s="590"/>
    </row>
    <row r="41" spans="1:10" ht="20.25">
      <c r="A41" s="419"/>
      <c r="B41" s="591" t="s">
        <v>366</v>
      </c>
      <c r="C41" s="429">
        <v>11140</v>
      </c>
      <c r="D41" s="593"/>
      <c r="E41" s="593"/>
      <c r="F41" s="593"/>
      <c r="G41" s="593"/>
      <c r="H41" s="595"/>
      <c r="I41" s="595"/>
      <c r="J41" s="596"/>
    </row>
    <row r="42" spans="1:10" ht="20.25">
      <c r="A42" s="419"/>
      <c r="B42" s="597" t="s">
        <v>367</v>
      </c>
      <c r="C42" s="429"/>
      <c r="D42" s="593">
        <f>(D39+D40+D41)*0.05</f>
        <v>47100.822500000002</v>
      </c>
      <c r="E42" s="593"/>
      <c r="F42" s="593">
        <f>(F39+F40+F41)*0.05</f>
        <v>4156.4130000000005</v>
      </c>
      <c r="G42" s="593"/>
      <c r="H42" s="598">
        <f>D42+F42</f>
        <v>51257.235500000003</v>
      </c>
      <c r="I42" s="598">
        <v>51685.807000000001</v>
      </c>
      <c r="J42" s="599">
        <v>51685.807000000001</v>
      </c>
    </row>
    <row r="43" spans="1:10" ht="21" thickBot="1">
      <c r="A43" s="419"/>
      <c r="B43" s="597" t="s">
        <v>404</v>
      </c>
      <c r="C43" s="429" t="s">
        <v>405</v>
      </c>
      <c r="D43" s="600" t="s">
        <v>74</v>
      </c>
      <c r="E43" s="601"/>
      <c r="F43" s="602"/>
      <c r="G43" s="603" t="s">
        <v>406</v>
      </c>
      <c r="H43" s="604"/>
      <c r="I43" s="604"/>
      <c r="J43" s="605"/>
    </row>
    <row r="44" spans="1:10" ht="19.5" thickBot="1">
      <c r="A44" s="967" t="s">
        <v>111</v>
      </c>
      <c r="B44" s="968"/>
      <c r="C44" s="606" t="s">
        <v>112</v>
      </c>
      <c r="D44" s="441">
        <f t="shared" ref="D44:J44" si="1">D45+D48+D53+D63+D74+D84+D96+D100+D111+D117+D121</f>
        <v>650370</v>
      </c>
      <c r="E44" s="441">
        <f t="shared" si="1"/>
        <v>0</v>
      </c>
      <c r="F44" s="441">
        <f t="shared" si="1"/>
        <v>0</v>
      </c>
      <c r="G44" s="441">
        <f t="shared" si="1"/>
        <v>35000</v>
      </c>
      <c r="H44" s="442">
        <f t="shared" si="1"/>
        <v>685370</v>
      </c>
      <c r="I44" s="442">
        <f t="shared" si="1"/>
        <v>750210</v>
      </c>
      <c r="J44" s="441">
        <f t="shared" si="1"/>
        <v>800210</v>
      </c>
    </row>
    <row r="45" spans="1:10" ht="18.75">
      <c r="A45" s="607"/>
      <c r="B45" s="608" t="s">
        <v>113</v>
      </c>
      <c r="C45" s="609">
        <v>13100</v>
      </c>
      <c r="D45" s="447">
        <f>SUM(D46:D47)</f>
        <v>1500</v>
      </c>
      <c r="E45" s="447">
        <f>SUM(E46:E47)</f>
        <v>0</v>
      </c>
      <c r="F45" s="447">
        <f>SUM(F46:F47)</f>
        <v>0</v>
      </c>
      <c r="G45" s="447">
        <f>SUM(G46:G47)</f>
        <v>0</v>
      </c>
      <c r="H45" s="448">
        <f>SUM(H46:H47)</f>
        <v>1500</v>
      </c>
      <c r="I45" s="448">
        <v>1500</v>
      </c>
      <c r="J45" s="447">
        <v>1500</v>
      </c>
    </row>
    <row r="46" spans="1:10" ht="18.75">
      <c r="A46" s="610"/>
      <c r="B46" s="611" t="s">
        <v>114</v>
      </c>
      <c r="C46" s="612">
        <v>13130</v>
      </c>
      <c r="D46" s="452">
        <v>500</v>
      </c>
      <c r="E46" s="452"/>
      <c r="F46" s="452"/>
      <c r="G46" s="452"/>
      <c r="H46" s="613">
        <f>D46+E46+F46+G46</f>
        <v>500</v>
      </c>
      <c r="I46" s="613">
        <v>500</v>
      </c>
      <c r="J46" s="614">
        <v>500</v>
      </c>
    </row>
    <row r="47" spans="1:10" ht="18.75">
      <c r="A47" s="615"/>
      <c r="B47" s="616" t="s">
        <v>115</v>
      </c>
      <c r="C47" s="617">
        <v>13140</v>
      </c>
      <c r="D47" s="452">
        <v>1000</v>
      </c>
      <c r="E47" s="452"/>
      <c r="F47" s="452"/>
      <c r="G47" s="452"/>
      <c r="H47" s="613">
        <f>D47+E47+F47+G47</f>
        <v>1000</v>
      </c>
      <c r="I47" s="613">
        <v>1000</v>
      </c>
      <c r="J47" s="614">
        <v>1000</v>
      </c>
    </row>
    <row r="48" spans="1:10" ht="18.75">
      <c r="A48" s="618"/>
      <c r="B48" s="619" t="s">
        <v>116</v>
      </c>
      <c r="C48" s="620" t="s">
        <v>117</v>
      </c>
      <c r="D48" s="459">
        <f>SUM(D49:D52)</f>
        <v>5000</v>
      </c>
      <c r="E48" s="459">
        <f>SUM(E49:E52)</f>
        <v>0</v>
      </c>
      <c r="F48" s="459">
        <f>SUM(F49:F52)</f>
        <v>0</v>
      </c>
      <c r="G48" s="459">
        <f>SUM(G49:G52)</f>
        <v>0</v>
      </c>
      <c r="H48" s="460">
        <f>SUM(H49:H52)</f>
        <v>5000</v>
      </c>
      <c r="I48" s="460">
        <v>5000</v>
      </c>
      <c r="J48" s="621">
        <v>5000</v>
      </c>
    </row>
    <row r="49" spans="1:10" ht="18.75">
      <c r="A49" s="610"/>
      <c r="B49" s="611" t="s">
        <v>118</v>
      </c>
      <c r="C49" s="612">
        <v>13310</v>
      </c>
      <c r="D49" s="452">
        <v>3000</v>
      </c>
      <c r="E49" s="452"/>
      <c r="F49" s="452"/>
      <c r="G49" s="452"/>
      <c r="H49" s="613">
        <f>D49+E49+F49+G49</f>
        <v>3000</v>
      </c>
      <c r="I49" s="613">
        <v>3000</v>
      </c>
      <c r="J49" s="614">
        <v>3000</v>
      </c>
    </row>
    <row r="50" spans="1:10" ht="18.75">
      <c r="A50" s="610"/>
      <c r="B50" s="611" t="s">
        <v>119</v>
      </c>
      <c r="C50" s="612">
        <v>13320</v>
      </c>
      <c r="D50" s="452">
        <v>1500</v>
      </c>
      <c r="E50" s="452"/>
      <c r="F50" s="452"/>
      <c r="G50" s="452"/>
      <c r="H50" s="613">
        <f>D50+E50+F50+G50</f>
        <v>1500</v>
      </c>
      <c r="I50" s="613">
        <v>1500</v>
      </c>
      <c r="J50" s="614">
        <v>1500</v>
      </c>
    </row>
    <row r="51" spans="1:10" ht="18.75">
      <c r="A51" s="610"/>
      <c r="B51" s="611" t="s">
        <v>120</v>
      </c>
      <c r="C51" s="612">
        <v>13330</v>
      </c>
      <c r="D51" s="452">
        <v>500</v>
      </c>
      <c r="E51" s="452"/>
      <c r="F51" s="452"/>
      <c r="G51" s="452"/>
      <c r="H51" s="613">
        <f>D51+E51+F51+G51</f>
        <v>500</v>
      </c>
      <c r="I51" s="613">
        <v>500</v>
      </c>
      <c r="J51" s="614">
        <v>500</v>
      </c>
    </row>
    <row r="52" spans="1:10" ht="18.75">
      <c r="A52" s="622"/>
      <c r="B52" s="611" t="s">
        <v>121</v>
      </c>
      <c r="C52" s="623" t="s">
        <v>122</v>
      </c>
      <c r="D52" s="452"/>
      <c r="E52" s="452"/>
      <c r="F52" s="452"/>
      <c r="G52" s="452"/>
      <c r="H52" s="613">
        <f>D52+E52+F52+G52</f>
        <v>0</v>
      </c>
      <c r="I52" s="613">
        <v>0</v>
      </c>
      <c r="J52" s="614">
        <v>0</v>
      </c>
    </row>
    <row r="53" spans="1:10" ht="18.75">
      <c r="A53" s="618"/>
      <c r="B53" s="619" t="s">
        <v>123</v>
      </c>
      <c r="C53" s="620" t="s">
        <v>124</v>
      </c>
      <c r="D53" s="459">
        <f>SUM(D54:D62)</f>
        <v>252770</v>
      </c>
      <c r="E53" s="459">
        <f>SUM(E54:E62)</f>
        <v>0</v>
      </c>
      <c r="F53" s="459">
        <f>SUM(F54:F62)</f>
        <v>0</v>
      </c>
      <c r="G53" s="459">
        <f>SUM(G54:G62)</f>
        <v>0</v>
      </c>
      <c r="H53" s="460">
        <f>SUM(H54:H62)</f>
        <v>252770</v>
      </c>
      <c r="I53" s="460">
        <f>I54+I55+I56+I57+I58+I59+I60+I61+I62</f>
        <v>317610</v>
      </c>
      <c r="J53" s="621">
        <f>J54+J55+J56+J57+J58+J59+J60+J61+J62</f>
        <v>367610</v>
      </c>
    </row>
    <row r="54" spans="1:10" ht="18.75">
      <c r="A54" s="622"/>
      <c r="B54" s="611" t="s">
        <v>125</v>
      </c>
      <c r="C54" s="623">
        <v>13410</v>
      </c>
      <c r="D54" s="452">
        <v>3000</v>
      </c>
      <c r="E54" s="452"/>
      <c r="F54" s="452"/>
      <c r="G54" s="452"/>
      <c r="H54" s="613">
        <f t="shared" ref="H54:H62" si="2">D54+E54+F54+G54</f>
        <v>3000</v>
      </c>
      <c r="I54" s="613">
        <v>3000</v>
      </c>
      <c r="J54" s="614">
        <v>3000</v>
      </c>
    </row>
    <row r="55" spans="1:10" ht="18.75">
      <c r="A55" s="622"/>
      <c r="B55" s="611" t="s">
        <v>126</v>
      </c>
      <c r="C55" s="623">
        <v>13420</v>
      </c>
      <c r="D55" s="452"/>
      <c r="E55" s="452"/>
      <c r="F55" s="452"/>
      <c r="G55" s="452"/>
      <c r="H55" s="613">
        <f t="shared" si="2"/>
        <v>0</v>
      </c>
      <c r="I55" s="613">
        <v>0</v>
      </c>
      <c r="J55" s="614">
        <v>0</v>
      </c>
    </row>
    <row r="56" spans="1:10" ht="18.75">
      <c r="A56" s="622"/>
      <c r="B56" s="611" t="s">
        <v>127</v>
      </c>
      <c r="C56" s="623">
        <v>13430</v>
      </c>
      <c r="D56" s="452"/>
      <c r="E56" s="452"/>
      <c r="F56" s="452"/>
      <c r="G56" s="452"/>
      <c r="H56" s="613">
        <f t="shared" si="2"/>
        <v>0</v>
      </c>
      <c r="I56" s="613">
        <v>0</v>
      </c>
      <c r="J56" s="614">
        <v>0</v>
      </c>
    </row>
    <row r="57" spans="1:10" ht="18.75">
      <c r="A57" s="622"/>
      <c r="B57" s="624" t="s">
        <v>128</v>
      </c>
      <c r="C57" s="623">
        <v>13440</v>
      </c>
      <c r="D57" s="452"/>
      <c r="E57" s="452"/>
      <c r="F57" s="452"/>
      <c r="G57" s="452"/>
      <c r="H57" s="613">
        <f t="shared" si="2"/>
        <v>0</v>
      </c>
      <c r="I57" s="613">
        <v>0</v>
      </c>
      <c r="J57" s="614">
        <v>0</v>
      </c>
    </row>
    <row r="58" spans="1:10" ht="18.75">
      <c r="A58" s="622"/>
      <c r="B58" s="611" t="s">
        <v>129</v>
      </c>
      <c r="C58" s="623" t="s">
        <v>130</v>
      </c>
      <c r="D58" s="452"/>
      <c r="E58" s="452"/>
      <c r="F58" s="452"/>
      <c r="G58" s="452"/>
      <c r="H58" s="613">
        <f t="shared" si="2"/>
        <v>0</v>
      </c>
      <c r="I58" s="613">
        <v>0</v>
      </c>
      <c r="J58" s="614">
        <v>0</v>
      </c>
    </row>
    <row r="59" spans="1:10" ht="53.25" customHeight="1">
      <c r="A59" s="622"/>
      <c r="B59" s="625" t="s">
        <v>407</v>
      </c>
      <c r="C59" s="623" t="s">
        <v>132</v>
      </c>
      <c r="D59" s="626">
        <f>60000+189770</f>
        <v>249770</v>
      </c>
      <c r="E59" s="452"/>
      <c r="F59" s="452"/>
      <c r="G59" s="626"/>
      <c r="H59" s="627">
        <f t="shared" si="2"/>
        <v>249770</v>
      </c>
      <c r="I59" s="628">
        <f>249770+64840</f>
        <v>314610</v>
      </c>
      <c r="J59" s="629">
        <f>314610+50000</f>
        <v>364610</v>
      </c>
    </row>
    <row r="60" spans="1:10" ht="18.75">
      <c r="A60" s="622"/>
      <c r="B60" s="611" t="s">
        <v>133</v>
      </c>
      <c r="C60" s="623" t="s">
        <v>134</v>
      </c>
      <c r="D60" s="452"/>
      <c r="E60" s="452"/>
      <c r="F60" s="452"/>
      <c r="G60" s="452"/>
      <c r="H60" s="613">
        <f t="shared" si="2"/>
        <v>0</v>
      </c>
      <c r="I60" s="613">
        <v>0</v>
      </c>
      <c r="J60" s="614">
        <v>0</v>
      </c>
    </row>
    <row r="61" spans="1:10" ht="18.75">
      <c r="A61" s="622"/>
      <c r="B61" s="611" t="s">
        <v>135</v>
      </c>
      <c r="C61" s="623" t="s">
        <v>136</v>
      </c>
      <c r="D61" s="452"/>
      <c r="E61" s="452"/>
      <c r="F61" s="452"/>
      <c r="G61" s="452"/>
      <c r="H61" s="613">
        <f t="shared" si="2"/>
        <v>0</v>
      </c>
      <c r="I61" s="613">
        <v>0</v>
      </c>
      <c r="J61" s="614">
        <v>0</v>
      </c>
    </row>
    <row r="62" spans="1:10" ht="18.75">
      <c r="A62" s="622"/>
      <c r="B62" s="611" t="s">
        <v>137</v>
      </c>
      <c r="C62" s="623" t="s">
        <v>138</v>
      </c>
      <c r="D62" s="452"/>
      <c r="E62" s="452"/>
      <c r="F62" s="452"/>
      <c r="G62" s="452"/>
      <c r="H62" s="613">
        <f t="shared" si="2"/>
        <v>0</v>
      </c>
      <c r="I62" s="613">
        <v>0</v>
      </c>
      <c r="J62" s="614">
        <v>0</v>
      </c>
    </row>
    <row r="63" spans="1:10" ht="18.75">
      <c r="A63" s="630"/>
      <c r="B63" s="619" t="s">
        <v>139</v>
      </c>
      <c r="C63" s="631" t="s">
        <v>140</v>
      </c>
      <c r="D63" s="459">
        <f>SUM(D64:D73)</f>
        <v>100300</v>
      </c>
      <c r="E63" s="459">
        <f>SUM(E64:E73)</f>
        <v>0</v>
      </c>
      <c r="F63" s="459">
        <f>SUM(F64:F73)</f>
        <v>0</v>
      </c>
      <c r="G63" s="459">
        <f>SUM(G64:G73)</f>
        <v>15000</v>
      </c>
      <c r="H63" s="460">
        <f>SUM(H64:H73)</f>
        <v>115300</v>
      </c>
      <c r="I63" s="460">
        <v>115300</v>
      </c>
      <c r="J63" s="621">
        <v>115300</v>
      </c>
    </row>
    <row r="64" spans="1:10" ht="18.75">
      <c r="A64" s="622"/>
      <c r="B64" s="611" t="s">
        <v>141</v>
      </c>
      <c r="C64" s="623">
        <v>13501</v>
      </c>
      <c r="D64" s="452">
        <v>20000</v>
      </c>
      <c r="E64" s="452"/>
      <c r="F64" s="452"/>
      <c r="G64" s="452"/>
      <c r="H64" s="613">
        <f>D64+E64+F64+G64</f>
        <v>20000</v>
      </c>
      <c r="I64" s="613">
        <v>20000</v>
      </c>
      <c r="J64" s="614">
        <v>20000</v>
      </c>
    </row>
    <row r="65" spans="1:10" ht="18.75">
      <c r="A65" s="622"/>
      <c r="B65" s="611" t="s">
        <v>142</v>
      </c>
      <c r="C65" s="623">
        <v>13502</v>
      </c>
      <c r="D65" s="452"/>
      <c r="E65" s="452"/>
      <c r="F65" s="452"/>
      <c r="G65" s="452"/>
      <c r="H65" s="613">
        <f t="shared" ref="H65:H73" si="3">D65+E65+F65+G65</f>
        <v>0</v>
      </c>
      <c r="I65" s="613">
        <v>0</v>
      </c>
      <c r="J65" s="614">
        <v>0</v>
      </c>
    </row>
    <row r="66" spans="1:10" ht="18.75">
      <c r="A66" s="622"/>
      <c r="B66" s="611" t="s">
        <v>143</v>
      </c>
      <c r="C66" s="623">
        <v>13503</v>
      </c>
      <c r="D66" s="452">
        <v>2000</v>
      </c>
      <c r="E66" s="452"/>
      <c r="F66" s="452"/>
      <c r="G66" s="452"/>
      <c r="H66" s="613">
        <f t="shared" si="3"/>
        <v>2000</v>
      </c>
      <c r="I66" s="613">
        <v>2000</v>
      </c>
      <c r="J66" s="614">
        <v>2000</v>
      </c>
    </row>
    <row r="67" spans="1:10" ht="18.75">
      <c r="A67" s="622"/>
      <c r="B67" s="611" t="s">
        <v>144</v>
      </c>
      <c r="C67" s="623">
        <v>13504</v>
      </c>
      <c r="D67" s="452"/>
      <c r="E67" s="452"/>
      <c r="F67" s="452"/>
      <c r="G67" s="452"/>
      <c r="H67" s="613">
        <f t="shared" si="3"/>
        <v>0</v>
      </c>
      <c r="I67" s="613">
        <v>0</v>
      </c>
      <c r="J67" s="614">
        <v>0</v>
      </c>
    </row>
    <row r="68" spans="1:10" ht="18.75">
      <c r="A68" s="622"/>
      <c r="B68" s="611" t="s">
        <v>145</v>
      </c>
      <c r="C68" s="623">
        <v>13505</v>
      </c>
      <c r="D68" s="452">
        <v>1000</v>
      </c>
      <c r="E68" s="452"/>
      <c r="F68" s="452"/>
      <c r="G68" s="452"/>
      <c r="H68" s="613">
        <f t="shared" si="3"/>
        <v>1000</v>
      </c>
      <c r="I68" s="613">
        <v>1000</v>
      </c>
      <c r="J68" s="614">
        <v>1000</v>
      </c>
    </row>
    <row r="69" spans="1:10" ht="18.75">
      <c r="A69" s="622"/>
      <c r="B69" s="611" t="s">
        <v>146</v>
      </c>
      <c r="C69" s="623">
        <v>13506</v>
      </c>
      <c r="D69" s="452">
        <f>800+1500+3000+10000+2000+1000+2000+57000</f>
        <v>77300</v>
      </c>
      <c r="E69" s="452"/>
      <c r="F69" s="452"/>
      <c r="G69" s="452">
        <f>15000</f>
        <v>15000</v>
      </c>
      <c r="H69" s="613">
        <f t="shared" si="3"/>
        <v>92300</v>
      </c>
      <c r="I69" s="613">
        <v>92300</v>
      </c>
      <c r="J69" s="614">
        <v>92300</v>
      </c>
    </row>
    <row r="70" spans="1:10" ht="18.75">
      <c r="A70" s="622"/>
      <c r="B70" s="611" t="s">
        <v>147</v>
      </c>
      <c r="C70" s="623">
        <v>13507</v>
      </c>
      <c r="D70" s="452"/>
      <c r="E70" s="452"/>
      <c r="F70" s="452"/>
      <c r="G70" s="452"/>
      <c r="H70" s="613">
        <f t="shared" si="3"/>
        <v>0</v>
      </c>
      <c r="I70" s="613">
        <v>0</v>
      </c>
      <c r="J70" s="614">
        <v>0</v>
      </c>
    </row>
    <row r="71" spans="1:10" ht="18.75">
      <c r="A71" s="632"/>
      <c r="B71" s="633" t="s">
        <v>148</v>
      </c>
      <c r="C71" s="634">
        <v>13508</v>
      </c>
      <c r="D71" s="452"/>
      <c r="E71" s="452"/>
      <c r="F71" s="452"/>
      <c r="G71" s="452"/>
      <c r="H71" s="613">
        <f t="shared" si="3"/>
        <v>0</v>
      </c>
      <c r="I71" s="613">
        <v>0</v>
      </c>
      <c r="J71" s="614">
        <v>0</v>
      </c>
    </row>
    <row r="72" spans="1:10" ht="18.75">
      <c r="A72" s="622"/>
      <c r="B72" s="611" t="s">
        <v>149</v>
      </c>
      <c r="C72" s="623">
        <v>13509</v>
      </c>
      <c r="D72" s="452"/>
      <c r="E72" s="452"/>
      <c r="F72" s="452"/>
      <c r="G72" s="452"/>
      <c r="H72" s="613">
        <f t="shared" si="3"/>
        <v>0</v>
      </c>
      <c r="I72" s="613">
        <v>0</v>
      </c>
      <c r="J72" s="614">
        <v>0</v>
      </c>
    </row>
    <row r="73" spans="1:10" ht="18.75">
      <c r="A73" s="622"/>
      <c r="B73" s="611" t="s">
        <v>150</v>
      </c>
      <c r="C73" s="623" t="s">
        <v>151</v>
      </c>
      <c r="D73" s="452"/>
      <c r="E73" s="452"/>
      <c r="F73" s="452"/>
      <c r="G73" s="452"/>
      <c r="H73" s="613">
        <f t="shared" si="3"/>
        <v>0</v>
      </c>
      <c r="I73" s="613">
        <v>0</v>
      </c>
      <c r="J73" s="614">
        <v>0</v>
      </c>
    </row>
    <row r="74" spans="1:10" ht="18.75">
      <c r="A74" s="630"/>
      <c r="B74" s="619" t="s">
        <v>152</v>
      </c>
      <c r="C74" s="631" t="s">
        <v>153</v>
      </c>
      <c r="D74" s="472">
        <f>SUM(D75:D83)</f>
        <v>130000</v>
      </c>
      <c r="E74" s="472">
        <f>SUM(E75:E83)</f>
        <v>0</v>
      </c>
      <c r="F74" s="472">
        <f>SUM(F75:F83)</f>
        <v>0</v>
      </c>
      <c r="G74" s="472">
        <f>SUM(G75:G83)</f>
        <v>0</v>
      </c>
      <c r="H74" s="473">
        <f>SUM(H75:H83)</f>
        <v>130000</v>
      </c>
      <c r="I74" s="473">
        <v>130000</v>
      </c>
      <c r="J74" s="472">
        <v>130000</v>
      </c>
    </row>
    <row r="75" spans="1:10" ht="18.75">
      <c r="A75" s="622"/>
      <c r="B75" s="611" t="s">
        <v>154</v>
      </c>
      <c r="C75" s="623">
        <v>13610</v>
      </c>
      <c r="D75" s="452">
        <v>10000</v>
      </c>
      <c r="E75" s="452"/>
      <c r="F75" s="452"/>
      <c r="G75" s="452"/>
      <c r="H75" s="613">
        <f>D75+E75+F75+G75</f>
        <v>10000</v>
      </c>
      <c r="I75" s="613">
        <v>10000</v>
      </c>
      <c r="J75" s="614">
        <v>10000</v>
      </c>
    </row>
    <row r="76" spans="1:10" ht="18.75">
      <c r="A76" s="622"/>
      <c r="B76" s="635" t="s">
        <v>155</v>
      </c>
      <c r="C76" s="623" t="s">
        <v>156</v>
      </c>
      <c r="D76" s="452"/>
      <c r="E76" s="452"/>
      <c r="F76" s="452"/>
      <c r="G76" s="452"/>
      <c r="H76" s="613">
        <f t="shared" ref="H76:H83" si="4">D76+E76+F76+G76</f>
        <v>0</v>
      </c>
      <c r="I76" s="613">
        <v>0</v>
      </c>
      <c r="J76" s="614">
        <v>0</v>
      </c>
    </row>
    <row r="77" spans="1:10" ht="18.75">
      <c r="A77" s="632"/>
      <c r="B77" s="636" t="s">
        <v>157</v>
      </c>
      <c r="C77" s="634">
        <v>13620</v>
      </c>
      <c r="D77" s="452"/>
      <c r="E77" s="452"/>
      <c r="F77" s="452"/>
      <c r="G77" s="452"/>
      <c r="H77" s="613">
        <f t="shared" si="4"/>
        <v>0</v>
      </c>
      <c r="I77" s="613">
        <v>0</v>
      </c>
      <c r="J77" s="614">
        <v>0</v>
      </c>
    </row>
    <row r="78" spans="1:10" ht="18.75">
      <c r="A78" s="622"/>
      <c r="B78" s="611" t="s">
        <v>158</v>
      </c>
      <c r="C78" s="623">
        <v>13630</v>
      </c>
      <c r="D78" s="452">
        <f>50000+69000-9000</f>
        <v>110000</v>
      </c>
      <c r="E78" s="452"/>
      <c r="F78" s="452"/>
      <c r="G78" s="452"/>
      <c r="H78" s="613">
        <f t="shared" si="4"/>
        <v>110000</v>
      </c>
      <c r="I78" s="613">
        <v>110000</v>
      </c>
      <c r="J78" s="614">
        <v>110000</v>
      </c>
    </row>
    <row r="79" spans="1:10" ht="18.75">
      <c r="A79" s="622"/>
      <c r="B79" s="611" t="s">
        <v>159</v>
      </c>
      <c r="C79" s="623">
        <v>13640</v>
      </c>
      <c r="D79" s="452">
        <v>5000</v>
      </c>
      <c r="E79" s="452"/>
      <c r="F79" s="452"/>
      <c r="G79" s="452"/>
      <c r="H79" s="613">
        <f t="shared" si="4"/>
        <v>5000</v>
      </c>
      <c r="I79" s="613">
        <v>5000</v>
      </c>
      <c r="J79" s="614">
        <v>5000</v>
      </c>
    </row>
    <row r="80" spans="1:10" ht="18.75">
      <c r="A80" s="622"/>
      <c r="B80" s="611" t="s">
        <v>160</v>
      </c>
      <c r="C80" s="623">
        <v>13650</v>
      </c>
      <c r="D80" s="452">
        <v>5000</v>
      </c>
      <c r="E80" s="452"/>
      <c r="F80" s="452"/>
      <c r="G80" s="452"/>
      <c r="H80" s="613">
        <f t="shared" si="4"/>
        <v>5000</v>
      </c>
      <c r="I80" s="613">
        <v>5000</v>
      </c>
      <c r="J80" s="614">
        <v>5000</v>
      </c>
    </row>
    <row r="81" spans="1:10" ht="18.75">
      <c r="A81" s="622"/>
      <c r="B81" s="611" t="s">
        <v>161</v>
      </c>
      <c r="C81" s="623" t="s">
        <v>162</v>
      </c>
      <c r="D81" s="452"/>
      <c r="E81" s="452"/>
      <c r="F81" s="452"/>
      <c r="G81" s="452"/>
      <c r="H81" s="613">
        <f t="shared" si="4"/>
        <v>0</v>
      </c>
      <c r="I81" s="613">
        <v>0</v>
      </c>
      <c r="J81" s="614">
        <v>0</v>
      </c>
    </row>
    <row r="82" spans="1:10" ht="18.75">
      <c r="A82" s="637"/>
      <c r="B82" s="638" t="s">
        <v>163</v>
      </c>
      <c r="C82" s="639" t="s">
        <v>164</v>
      </c>
      <c r="D82" s="452"/>
      <c r="E82" s="452"/>
      <c r="F82" s="452"/>
      <c r="G82" s="452"/>
      <c r="H82" s="613">
        <f t="shared" si="4"/>
        <v>0</v>
      </c>
      <c r="I82" s="613">
        <v>0</v>
      </c>
      <c r="J82" s="614">
        <v>0</v>
      </c>
    </row>
    <row r="83" spans="1:10" ht="18.75">
      <c r="A83" s="637"/>
      <c r="B83" s="638" t="s">
        <v>165</v>
      </c>
      <c r="C83" s="639" t="s">
        <v>166</v>
      </c>
      <c r="D83" s="452"/>
      <c r="E83" s="452"/>
      <c r="F83" s="452"/>
      <c r="G83" s="452"/>
      <c r="H83" s="613">
        <f t="shared" si="4"/>
        <v>0</v>
      </c>
      <c r="I83" s="613">
        <v>0</v>
      </c>
      <c r="J83" s="614">
        <v>0</v>
      </c>
    </row>
    <row r="84" spans="1:10" ht="18.75">
      <c r="A84" s="630"/>
      <c r="B84" s="619" t="s">
        <v>167</v>
      </c>
      <c r="C84" s="631" t="s">
        <v>168</v>
      </c>
      <c r="D84" s="472">
        <f>SUM(D85:D90)</f>
        <v>129300</v>
      </c>
      <c r="E84" s="472">
        <f>SUM(E85:E90)</f>
        <v>0</v>
      </c>
      <c r="F84" s="472">
        <f>SUM(F85:F90)</f>
        <v>0</v>
      </c>
      <c r="G84" s="472">
        <f>SUM(G85:G90)</f>
        <v>20000</v>
      </c>
      <c r="H84" s="473">
        <f>SUM(H85:H90)</f>
        <v>149300</v>
      </c>
      <c r="I84" s="473">
        <v>149300</v>
      </c>
      <c r="J84" s="472">
        <v>149300</v>
      </c>
    </row>
    <row r="85" spans="1:10" ht="18.75">
      <c r="A85" s="622"/>
      <c r="B85" s="611" t="s">
        <v>169</v>
      </c>
      <c r="C85" s="623">
        <v>13710</v>
      </c>
      <c r="D85" s="452"/>
      <c r="E85" s="452"/>
      <c r="F85" s="452"/>
      <c r="G85" s="452"/>
      <c r="H85" s="613">
        <f t="shared" ref="H85:H90" si="5">D85+E85+F85+G85</f>
        <v>0</v>
      </c>
      <c r="I85" s="613">
        <v>0</v>
      </c>
      <c r="J85" s="614">
        <v>0</v>
      </c>
    </row>
    <row r="86" spans="1:10" ht="18.75">
      <c r="A86" s="622"/>
      <c r="B86" s="611" t="s">
        <v>170</v>
      </c>
      <c r="C86" s="623">
        <v>13720</v>
      </c>
      <c r="D86" s="452"/>
      <c r="E86" s="452"/>
      <c r="F86" s="452"/>
      <c r="G86" s="452"/>
      <c r="H86" s="613">
        <f t="shared" si="5"/>
        <v>0</v>
      </c>
      <c r="I86" s="613">
        <v>0</v>
      </c>
      <c r="J86" s="614">
        <v>0</v>
      </c>
    </row>
    <row r="87" spans="1:10" ht="18.75">
      <c r="A87" s="622"/>
      <c r="B87" s="611" t="s">
        <v>171</v>
      </c>
      <c r="C87" s="623">
        <v>13730</v>
      </c>
      <c r="D87" s="452"/>
      <c r="E87" s="452"/>
      <c r="F87" s="452"/>
      <c r="G87" s="452"/>
      <c r="H87" s="613">
        <f t="shared" si="5"/>
        <v>0</v>
      </c>
      <c r="I87" s="613">
        <v>0</v>
      </c>
      <c r="J87" s="614">
        <v>0</v>
      </c>
    </row>
    <row r="88" spans="1:10" ht="18.75">
      <c r="A88" s="622"/>
      <c r="B88" s="611" t="s">
        <v>408</v>
      </c>
      <c r="C88" s="623">
        <v>13760</v>
      </c>
      <c r="D88" s="452">
        <f>53200+12100+45000-20000</f>
        <v>90300</v>
      </c>
      <c r="E88" s="452"/>
      <c r="F88" s="452"/>
      <c r="G88" s="452">
        <v>10000</v>
      </c>
      <c r="H88" s="613">
        <f t="shared" si="5"/>
        <v>100300</v>
      </c>
      <c r="I88" s="613">
        <v>100300</v>
      </c>
      <c r="J88" s="614">
        <v>100300</v>
      </c>
    </row>
    <row r="89" spans="1:10" ht="18.75">
      <c r="A89" s="622"/>
      <c r="B89" s="611" t="s">
        <v>173</v>
      </c>
      <c r="C89" s="623">
        <v>13770</v>
      </c>
      <c r="D89" s="452">
        <v>5000</v>
      </c>
      <c r="E89" s="452"/>
      <c r="F89" s="452"/>
      <c r="G89" s="452"/>
      <c r="H89" s="613">
        <f t="shared" si="5"/>
        <v>5000</v>
      </c>
      <c r="I89" s="613">
        <v>5000</v>
      </c>
      <c r="J89" s="614">
        <v>5000</v>
      </c>
    </row>
    <row r="90" spans="1:10" ht="18.75">
      <c r="A90" s="622"/>
      <c r="B90" s="611" t="s">
        <v>174</v>
      </c>
      <c r="C90" s="623">
        <v>13780</v>
      </c>
      <c r="D90" s="452">
        <f>25000+9000</f>
        <v>34000</v>
      </c>
      <c r="E90" s="452"/>
      <c r="F90" s="452"/>
      <c r="G90" s="452">
        <v>10000</v>
      </c>
      <c r="H90" s="613">
        <f t="shared" si="5"/>
        <v>44000</v>
      </c>
      <c r="I90" s="613">
        <v>44000</v>
      </c>
      <c r="J90" s="614">
        <v>44000</v>
      </c>
    </row>
    <row r="91" spans="1:10" ht="18.75">
      <c r="A91" s="630"/>
      <c r="B91" s="640" t="s">
        <v>175</v>
      </c>
      <c r="C91" s="641" t="s">
        <v>176</v>
      </c>
      <c r="D91" s="472">
        <f>SUM(D92:D93)</f>
        <v>0</v>
      </c>
      <c r="E91" s="472">
        <f>SUM(E92:E93)</f>
        <v>0</v>
      </c>
      <c r="F91" s="472">
        <f>SUM(F92:F93)</f>
        <v>0</v>
      </c>
      <c r="G91" s="472">
        <f>SUM(G92:G93)</f>
        <v>0</v>
      </c>
      <c r="H91" s="473">
        <f>SUM(H92:H93)</f>
        <v>0</v>
      </c>
      <c r="I91" s="473">
        <v>0</v>
      </c>
      <c r="J91" s="472">
        <v>0</v>
      </c>
    </row>
    <row r="92" spans="1:10" ht="18.75">
      <c r="A92" s="622"/>
      <c r="B92" s="611" t="s">
        <v>177</v>
      </c>
      <c r="C92" s="623" t="s">
        <v>178</v>
      </c>
      <c r="D92" s="481"/>
      <c r="E92" s="481"/>
      <c r="F92" s="481"/>
      <c r="G92" s="452"/>
      <c r="H92" s="613">
        <f>D92+E92+F92+G92</f>
        <v>0</v>
      </c>
      <c r="I92" s="613">
        <v>0</v>
      </c>
      <c r="J92" s="614">
        <v>0</v>
      </c>
    </row>
    <row r="93" spans="1:10" ht="18.75">
      <c r="A93" s="622"/>
      <c r="B93" s="611" t="s">
        <v>179</v>
      </c>
      <c r="C93" s="623" t="s">
        <v>180</v>
      </c>
      <c r="D93" s="481"/>
      <c r="E93" s="481"/>
      <c r="F93" s="481"/>
      <c r="G93" s="452"/>
      <c r="H93" s="613">
        <f>D93+E93+F93+G93</f>
        <v>0</v>
      </c>
      <c r="I93" s="613">
        <v>0</v>
      </c>
      <c r="J93" s="614">
        <v>0</v>
      </c>
    </row>
    <row r="94" spans="1:10" ht="18.75">
      <c r="A94" s="642"/>
      <c r="B94" s="643" t="s">
        <v>181</v>
      </c>
      <c r="C94" s="644">
        <v>1390</v>
      </c>
      <c r="D94" s="485">
        <f>D95</f>
        <v>0</v>
      </c>
      <c r="E94" s="485">
        <f>E95</f>
        <v>0</v>
      </c>
      <c r="F94" s="485">
        <f>F95</f>
        <v>0</v>
      </c>
      <c r="G94" s="485">
        <f>G95</f>
        <v>0</v>
      </c>
      <c r="H94" s="490">
        <f>H95</f>
        <v>0</v>
      </c>
      <c r="I94" s="490">
        <v>0</v>
      </c>
      <c r="J94" s="485">
        <v>0</v>
      </c>
    </row>
    <row r="95" spans="1:10" ht="18.75">
      <c r="A95" s="645"/>
      <c r="B95" s="646" t="s">
        <v>182</v>
      </c>
      <c r="C95" s="647">
        <v>13915</v>
      </c>
      <c r="D95" s="481"/>
      <c r="E95" s="481"/>
      <c r="F95" s="481"/>
      <c r="G95" s="452"/>
      <c r="H95" s="648">
        <f>D95+E95+F95+G95</f>
        <v>0</v>
      </c>
      <c r="I95" s="648">
        <v>0</v>
      </c>
      <c r="J95" s="649">
        <v>0</v>
      </c>
    </row>
    <row r="96" spans="1:10" ht="18.75">
      <c r="A96" s="630"/>
      <c r="B96" s="619" t="s">
        <v>183</v>
      </c>
      <c r="C96" s="631" t="s">
        <v>184</v>
      </c>
      <c r="D96" s="472">
        <f>SUM(D97:D99)</f>
        <v>8500</v>
      </c>
      <c r="E96" s="472">
        <f>SUM(E97:E99)</f>
        <v>0</v>
      </c>
      <c r="F96" s="472">
        <f>SUM(F97:F99)</f>
        <v>0</v>
      </c>
      <c r="G96" s="472">
        <f>SUM(G97:G99)</f>
        <v>0</v>
      </c>
      <c r="H96" s="473">
        <f>SUM(H97:H99)</f>
        <v>8500</v>
      </c>
      <c r="I96" s="473">
        <v>8500</v>
      </c>
      <c r="J96" s="472">
        <v>8500</v>
      </c>
    </row>
    <row r="97" spans="1:10" ht="18.75">
      <c r="A97" s="637"/>
      <c r="B97" s="611" t="s">
        <v>185</v>
      </c>
      <c r="C97" s="623" t="s">
        <v>186</v>
      </c>
      <c r="D97" s="452">
        <v>4500</v>
      </c>
      <c r="E97" s="452"/>
      <c r="F97" s="452"/>
      <c r="G97" s="452"/>
      <c r="H97" s="613">
        <f>D97+E97+F97+G97</f>
        <v>4500</v>
      </c>
      <c r="I97" s="613">
        <v>4500</v>
      </c>
      <c r="J97" s="614">
        <v>4500</v>
      </c>
    </row>
    <row r="98" spans="1:10" ht="18.75">
      <c r="A98" s="637"/>
      <c r="B98" s="611" t="s">
        <v>187</v>
      </c>
      <c r="C98" s="623" t="s">
        <v>188</v>
      </c>
      <c r="D98" s="452">
        <v>4000</v>
      </c>
      <c r="E98" s="452"/>
      <c r="F98" s="452"/>
      <c r="G98" s="452"/>
      <c r="H98" s="613">
        <f>D98+E98+F98+G98</f>
        <v>4000</v>
      </c>
      <c r="I98" s="613">
        <v>4000</v>
      </c>
      <c r="J98" s="614">
        <v>4000</v>
      </c>
    </row>
    <row r="99" spans="1:10" ht="18.75">
      <c r="A99" s="637"/>
      <c r="B99" s="611" t="s">
        <v>189</v>
      </c>
      <c r="C99" s="623" t="s">
        <v>190</v>
      </c>
      <c r="D99" s="452"/>
      <c r="E99" s="452"/>
      <c r="F99" s="452"/>
      <c r="G99" s="452"/>
      <c r="H99" s="613">
        <f>D99+E99+F99+G99</f>
        <v>0</v>
      </c>
      <c r="I99" s="613">
        <v>0</v>
      </c>
      <c r="J99" s="614">
        <v>0</v>
      </c>
    </row>
    <row r="100" spans="1:10" ht="18.75">
      <c r="A100" s="630"/>
      <c r="B100" s="619" t="s">
        <v>191</v>
      </c>
      <c r="C100" s="631" t="s">
        <v>192</v>
      </c>
      <c r="D100" s="472">
        <f>SUM(D101:D110)</f>
        <v>23000</v>
      </c>
      <c r="E100" s="472">
        <f>SUM(E101:E110)</f>
        <v>0</v>
      </c>
      <c r="F100" s="472">
        <f>SUM(F101:F110)</f>
        <v>0</v>
      </c>
      <c r="G100" s="472">
        <f>SUM(G101:G110)</f>
        <v>0</v>
      </c>
      <c r="H100" s="473">
        <f>SUM(H101:H110)</f>
        <v>23000</v>
      </c>
      <c r="I100" s="473">
        <v>23000</v>
      </c>
      <c r="J100" s="472">
        <v>23000</v>
      </c>
    </row>
    <row r="101" spans="1:10" ht="18.75">
      <c r="A101" s="637"/>
      <c r="B101" s="611" t="s">
        <v>193</v>
      </c>
      <c r="C101" s="623">
        <v>14010</v>
      </c>
      <c r="D101" s="452">
        <v>15000</v>
      </c>
      <c r="E101" s="452"/>
      <c r="F101" s="452"/>
      <c r="G101" s="452"/>
      <c r="H101" s="613">
        <f>D101+E101+F101+G101</f>
        <v>15000</v>
      </c>
      <c r="I101" s="613">
        <v>15000</v>
      </c>
      <c r="J101" s="614">
        <v>15000</v>
      </c>
    </row>
    <row r="102" spans="1:10" ht="18.75">
      <c r="A102" s="637"/>
      <c r="B102" s="633" t="s">
        <v>194</v>
      </c>
      <c r="C102" s="634">
        <v>14020</v>
      </c>
      <c r="D102" s="452"/>
      <c r="E102" s="452"/>
      <c r="F102" s="452"/>
      <c r="G102" s="452"/>
      <c r="H102" s="613">
        <f t="shared" ref="H102:H110" si="6">D102+E102+F102+G102</f>
        <v>0</v>
      </c>
      <c r="I102" s="613">
        <v>0</v>
      </c>
      <c r="J102" s="614">
        <v>0</v>
      </c>
    </row>
    <row r="103" spans="1:10" ht="18.75">
      <c r="A103" s="637"/>
      <c r="B103" s="633" t="s">
        <v>195</v>
      </c>
      <c r="C103" s="634" t="s">
        <v>196</v>
      </c>
      <c r="D103" s="452"/>
      <c r="E103" s="452"/>
      <c r="F103" s="452"/>
      <c r="G103" s="452"/>
      <c r="H103" s="613">
        <f t="shared" si="6"/>
        <v>0</v>
      </c>
      <c r="I103" s="613">
        <v>0</v>
      </c>
      <c r="J103" s="614">
        <v>0</v>
      </c>
    </row>
    <row r="104" spans="1:10" ht="18.75">
      <c r="A104" s="637"/>
      <c r="B104" s="633" t="s">
        <v>197</v>
      </c>
      <c r="C104" s="634" t="s">
        <v>198</v>
      </c>
      <c r="D104" s="452"/>
      <c r="E104" s="452"/>
      <c r="F104" s="452"/>
      <c r="G104" s="452"/>
      <c r="H104" s="613">
        <f t="shared" si="6"/>
        <v>0</v>
      </c>
      <c r="I104" s="613">
        <v>0</v>
      </c>
      <c r="J104" s="614">
        <v>0</v>
      </c>
    </row>
    <row r="105" spans="1:10" ht="18.75">
      <c r="A105" s="637"/>
      <c r="B105" s="633" t="s">
        <v>199</v>
      </c>
      <c r="C105" s="634" t="s">
        <v>200</v>
      </c>
      <c r="D105" s="452"/>
      <c r="E105" s="452"/>
      <c r="F105" s="452"/>
      <c r="G105" s="452"/>
      <c r="H105" s="613">
        <f t="shared" si="6"/>
        <v>0</v>
      </c>
      <c r="I105" s="613">
        <v>0</v>
      </c>
      <c r="J105" s="614">
        <v>0</v>
      </c>
    </row>
    <row r="106" spans="1:10" ht="18.75">
      <c r="A106" s="637"/>
      <c r="B106" s="633" t="s">
        <v>201</v>
      </c>
      <c r="C106" s="634" t="s">
        <v>202</v>
      </c>
      <c r="D106" s="452">
        <v>0</v>
      </c>
      <c r="E106" s="452"/>
      <c r="F106" s="452"/>
      <c r="G106" s="452"/>
      <c r="H106" s="613">
        <f t="shared" si="6"/>
        <v>0</v>
      </c>
      <c r="I106" s="613">
        <v>0</v>
      </c>
      <c r="J106" s="614">
        <v>0</v>
      </c>
    </row>
    <row r="107" spans="1:10" ht="18.75">
      <c r="A107" s="637"/>
      <c r="B107" s="611" t="s">
        <v>203</v>
      </c>
      <c r="C107" s="623">
        <v>14030</v>
      </c>
      <c r="D107" s="452"/>
      <c r="E107" s="452"/>
      <c r="F107" s="452"/>
      <c r="G107" s="452"/>
      <c r="H107" s="613">
        <f t="shared" si="6"/>
        <v>0</v>
      </c>
      <c r="I107" s="613">
        <v>0</v>
      </c>
      <c r="J107" s="614">
        <v>0</v>
      </c>
    </row>
    <row r="108" spans="1:10" ht="18.75">
      <c r="A108" s="637"/>
      <c r="B108" s="611" t="s">
        <v>204</v>
      </c>
      <c r="C108" s="623">
        <v>14040</v>
      </c>
      <c r="D108" s="452">
        <v>1500</v>
      </c>
      <c r="E108" s="452"/>
      <c r="F108" s="452"/>
      <c r="G108" s="452"/>
      <c r="H108" s="613">
        <f t="shared" si="6"/>
        <v>1500</v>
      </c>
      <c r="I108" s="613">
        <v>1500</v>
      </c>
      <c r="J108" s="614">
        <v>1500</v>
      </c>
    </row>
    <row r="109" spans="1:10" ht="18.75">
      <c r="A109" s="637"/>
      <c r="B109" s="611" t="s">
        <v>205</v>
      </c>
      <c r="C109" s="623">
        <v>14050</v>
      </c>
      <c r="D109" s="452">
        <f>8000-3500</f>
        <v>4500</v>
      </c>
      <c r="E109" s="452"/>
      <c r="F109" s="452"/>
      <c r="G109" s="452"/>
      <c r="H109" s="613">
        <f t="shared" si="6"/>
        <v>4500</v>
      </c>
      <c r="I109" s="613">
        <v>4500</v>
      </c>
      <c r="J109" s="614">
        <v>4500</v>
      </c>
    </row>
    <row r="110" spans="1:10" ht="18.75">
      <c r="A110" s="637"/>
      <c r="B110" s="611" t="s">
        <v>206</v>
      </c>
      <c r="C110" s="623" t="s">
        <v>207</v>
      </c>
      <c r="D110" s="452">
        <v>2000</v>
      </c>
      <c r="E110" s="452"/>
      <c r="F110" s="452"/>
      <c r="G110" s="452"/>
      <c r="H110" s="613">
        <f t="shared" si="6"/>
        <v>2000</v>
      </c>
      <c r="I110" s="613">
        <v>2000</v>
      </c>
      <c r="J110" s="614">
        <v>2000</v>
      </c>
    </row>
    <row r="111" spans="1:10" ht="18.75">
      <c r="A111" s="630"/>
      <c r="B111" s="619" t="s">
        <v>208</v>
      </c>
      <c r="C111" s="631" t="s">
        <v>209</v>
      </c>
      <c r="D111" s="472">
        <f>SUM(D112:D116)</f>
        <v>0</v>
      </c>
      <c r="E111" s="472">
        <f>SUM(E112:E116)</f>
        <v>0</v>
      </c>
      <c r="F111" s="472">
        <f>SUM(F112:F116)</f>
        <v>0</v>
      </c>
      <c r="G111" s="472">
        <f>SUM(G112:G116)</f>
        <v>0</v>
      </c>
      <c r="H111" s="473">
        <f>SUM(H112:H116)</f>
        <v>0</v>
      </c>
      <c r="I111" s="473">
        <v>0</v>
      </c>
      <c r="J111" s="472">
        <v>0</v>
      </c>
    </row>
    <row r="112" spans="1:10" ht="18.75">
      <c r="A112" s="637"/>
      <c r="B112" s="611" t="s">
        <v>409</v>
      </c>
      <c r="C112" s="623">
        <v>14110</v>
      </c>
      <c r="D112" s="452"/>
      <c r="E112" s="452"/>
      <c r="F112" s="452"/>
      <c r="G112" s="452"/>
      <c r="H112" s="613">
        <f>D112+E112+F112+G112</f>
        <v>0</v>
      </c>
      <c r="I112" s="613">
        <v>0</v>
      </c>
      <c r="J112" s="614">
        <v>0</v>
      </c>
    </row>
    <row r="113" spans="1:10" ht="18.75">
      <c r="A113" s="637"/>
      <c r="B113" s="611" t="s">
        <v>211</v>
      </c>
      <c r="C113" s="623" t="s">
        <v>212</v>
      </c>
      <c r="D113" s="452"/>
      <c r="E113" s="452"/>
      <c r="F113" s="452"/>
      <c r="G113" s="452"/>
      <c r="H113" s="613">
        <f>D113+E113+F113+G113</f>
        <v>0</v>
      </c>
      <c r="I113" s="613">
        <v>0</v>
      </c>
      <c r="J113" s="614">
        <v>0</v>
      </c>
    </row>
    <row r="114" spans="1:10" ht="18.75">
      <c r="A114" s="637"/>
      <c r="B114" s="611" t="s">
        <v>213</v>
      </c>
      <c r="C114" s="623" t="s">
        <v>214</v>
      </c>
      <c r="D114" s="452"/>
      <c r="E114" s="452"/>
      <c r="F114" s="452"/>
      <c r="G114" s="452"/>
      <c r="H114" s="613">
        <f>D114+E114+F114+G114</f>
        <v>0</v>
      </c>
      <c r="I114" s="613">
        <v>0</v>
      </c>
      <c r="J114" s="614">
        <v>0</v>
      </c>
    </row>
    <row r="115" spans="1:10" ht="18.75">
      <c r="A115" s="637"/>
      <c r="B115" s="611" t="s">
        <v>215</v>
      </c>
      <c r="C115" s="623" t="s">
        <v>216</v>
      </c>
      <c r="D115" s="452"/>
      <c r="E115" s="452"/>
      <c r="F115" s="452"/>
      <c r="G115" s="452"/>
      <c r="H115" s="613">
        <f>D115+E115+F115+G115</f>
        <v>0</v>
      </c>
      <c r="I115" s="613">
        <v>0</v>
      </c>
      <c r="J115" s="614">
        <v>0</v>
      </c>
    </row>
    <row r="116" spans="1:10" ht="18.75">
      <c r="A116" s="637"/>
      <c r="B116" s="611" t="s">
        <v>217</v>
      </c>
      <c r="C116" s="623" t="s">
        <v>218</v>
      </c>
      <c r="D116" s="452"/>
      <c r="E116" s="452"/>
      <c r="F116" s="452"/>
      <c r="G116" s="452"/>
      <c r="H116" s="613">
        <f>D116+E116+F116+G116</f>
        <v>0</v>
      </c>
      <c r="I116" s="613">
        <v>0</v>
      </c>
      <c r="J116" s="614">
        <v>0</v>
      </c>
    </row>
    <row r="117" spans="1:10" ht="18.75">
      <c r="A117" s="630"/>
      <c r="B117" s="619" t="s">
        <v>219</v>
      </c>
      <c r="C117" s="631" t="s">
        <v>220</v>
      </c>
      <c r="D117" s="472">
        <f>SUM(D118:D120)</f>
        <v>0</v>
      </c>
      <c r="E117" s="472">
        <f>SUM(E118:E120)</f>
        <v>0</v>
      </c>
      <c r="F117" s="472">
        <f>SUM(F118:F120)</f>
        <v>0</v>
      </c>
      <c r="G117" s="472">
        <f>SUM(G118:G120)</f>
        <v>0</v>
      </c>
      <c r="H117" s="473">
        <f>SUM(H118:H120)</f>
        <v>0</v>
      </c>
      <c r="I117" s="473">
        <v>0</v>
      </c>
      <c r="J117" s="472">
        <v>0</v>
      </c>
    </row>
    <row r="118" spans="1:10" ht="18.75">
      <c r="A118" s="637"/>
      <c r="B118" s="611" t="s">
        <v>221</v>
      </c>
      <c r="C118" s="623">
        <v>14210</v>
      </c>
      <c r="D118" s="452"/>
      <c r="E118" s="452"/>
      <c r="F118" s="452"/>
      <c r="G118" s="452"/>
      <c r="H118" s="613">
        <f>D118+E118+F118+G118</f>
        <v>0</v>
      </c>
      <c r="I118" s="613">
        <v>0</v>
      </c>
      <c r="J118" s="614">
        <v>0</v>
      </c>
    </row>
    <row r="119" spans="1:10" ht="18.75">
      <c r="A119" s="637"/>
      <c r="B119" s="611" t="s">
        <v>222</v>
      </c>
      <c r="C119" s="623">
        <v>14220</v>
      </c>
      <c r="D119" s="452"/>
      <c r="E119" s="452"/>
      <c r="F119" s="452"/>
      <c r="G119" s="452"/>
      <c r="H119" s="613">
        <f>D119+E119+F119+G119</f>
        <v>0</v>
      </c>
      <c r="I119" s="613">
        <v>0</v>
      </c>
      <c r="J119" s="614">
        <v>0</v>
      </c>
    </row>
    <row r="120" spans="1:10" ht="18.75">
      <c r="A120" s="637"/>
      <c r="B120" s="611" t="s">
        <v>371</v>
      </c>
      <c r="C120" s="623" t="s">
        <v>224</v>
      </c>
      <c r="D120" s="452"/>
      <c r="E120" s="452"/>
      <c r="F120" s="452"/>
      <c r="G120" s="452"/>
      <c r="H120" s="613">
        <f>D120+E120+F120+G120</f>
        <v>0</v>
      </c>
      <c r="I120" s="613">
        <v>0</v>
      </c>
      <c r="J120" s="614">
        <v>0</v>
      </c>
    </row>
    <row r="121" spans="1:10" ht="18.75">
      <c r="A121" s="630"/>
      <c r="B121" s="619" t="s">
        <v>225</v>
      </c>
      <c r="C121" s="631" t="s">
        <v>226</v>
      </c>
      <c r="D121" s="472">
        <f>SUM(D122:D126)</f>
        <v>0</v>
      </c>
      <c r="E121" s="472">
        <f>SUM(E122:E126)</f>
        <v>0</v>
      </c>
      <c r="F121" s="472">
        <f>SUM(F122:F126)</f>
        <v>0</v>
      </c>
      <c r="G121" s="472">
        <f>SUM(G122:G126)</f>
        <v>0</v>
      </c>
      <c r="H121" s="473">
        <f>SUM(H122:H126)</f>
        <v>0</v>
      </c>
      <c r="I121" s="473">
        <v>0</v>
      </c>
      <c r="J121" s="472">
        <v>0</v>
      </c>
    </row>
    <row r="122" spans="1:10" ht="18.75">
      <c r="A122" s="637"/>
      <c r="B122" s="638" t="s">
        <v>227</v>
      </c>
      <c r="C122" s="639" t="s">
        <v>228</v>
      </c>
      <c r="D122" s="452"/>
      <c r="E122" s="452"/>
      <c r="F122" s="452"/>
      <c r="G122" s="452"/>
      <c r="H122" s="613">
        <f>D122+E122+F122+G122</f>
        <v>0</v>
      </c>
      <c r="I122" s="613">
        <v>0</v>
      </c>
      <c r="J122" s="614">
        <v>0</v>
      </c>
    </row>
    <row r="123" spans="1:10" ht="18.75">
      <c r="A123" s="637"/>
      <c r="B123" s="638" t="s">
        <v>229</v>
      </c>
      <c r="C123" s="639" t="s">
        <v>230</v>
      </c>
      <c r="D123" s="452"/>
      <c r="E123" s="452"/>
      <c r="F123" s="452"/>
      <c r="G123" s="452"/>
      <c r="H123" s="613">
        <f>D123+E123+F123+G123</f>
        <v>0</v>
      </c>
      <c r="I123" s="613">
        <v>0</v>
      </c>
      <c r="J123" s="614">
        <v>0</v>
      </c>
    </row>
    <row r="124" spans="1:10" ht="18.75">
      <c r="A124" s="630"/>
      <c r="B124" s="650" t="s">
        <v>231</v>
      </c>
      <c r="C124" s="651" t="s">
        <v>232</v>
      </c>
      <c r="D124" s="452"/>
      <c r="E124" s="494"/>
      <c r="F124" s="494"/>
      <c r="G124" s="494"/>
      <c r="H124" s="613">
        <f>D124+E124+F124+G124</f>
        <v>0</v>
      </c>
      <c r="I124" s="613">
        <v>0</v>
      </c>
      <c r="J124" s="614">
        <v>0</v>
      </c>
    </row>
    <row r="125" spans="1:10" ht="18.75">
      <c r="A125" s="637"/>
      <c r="B125" s="638" t="s">
        <v>233</v>
      </c>
      <c r="C125" s="639" t="s">
        <v>234</v>
      </c>
      <c r="D125" s="452"/>
      <c r="E125" s="452"/>
      <c r="F125" s="452"/>
      <c r="G125" s="452"/>
      <c r="H125" s="613">
        <f>D125+E125+F125+G125</f>
        <v>0</v>
      </c>
      <c r="I125" s="613">
        <v>0</v>
      </c>
      <c r="J125" s="614">
        <v>0</v>
      </c>
    </row>
    <row r="126" spans="1:10" ht="19.5" thickBot="1">
      <c r="A126" s="652"/>
      <c r="B126" s="653" t="s">
        <v>235</v>
      </c>
      <c r="C126" s="654" t="s">
        <v>236</v>
      </c>
      <c r="D126" s="498"/>
      <c r="E126" s="498"/>
      <c r="F126" s="498"/>
      <c r="G126" s="498"/>
      <c r="H126" s="613">
        <f>D126+E126+F126+G126</f>
        <v>0</v>
      </c>
      <c r="I126" s="613">
        <v>0</v>
      </c>
      <c r="J126" s="614">
        <v>0</v>
      </c>
    </row>
    <row r="127" spans="1:10" ht="19.5" thickBot="1">
      <c r="A127" s="967" t="s">
        <v>237</v>
      </c>
      <c r="B127" s="968"/>
      <c r="C127" s="606" t="s">
        <v>238</v>
      </c>
      <c r="D127" s="441">
        <f>SUM(D128:D132)</f>
        <v>170000</v>
      </c>
      <c r="E127" s="441">
        <f>SUM(E128:E132)</f>
        <v>0</v>
      </c>
      <c r="F127" s="441">
        <f>SUM(F128:F132)</f>
        <v>0</v>
      </c>
      <c r="G127" s="441">
        <f>SUM(G128:G132)</f>
        <v>0</v>
      </c>
      <c r="H127" s="442">
        <f>SUM(H128:H132)</f>
        <v>170000</v>
      </c>
      <c r="I127" s="442">
        <v>170000</v>
      </c>
      <c r="J127" s="441">
        <v>170000</v>
      </c>
    </row>
    <row r="128" spans="1:10" ht="18.75">
      <c r="A128" s="655"/>
      <c r="B128" s="656" t="s">
        <v>239</v>
      </c>
      <c r="C128" s="657">
        <v>13210</v>
      </c>
      <c r="D128" s="505">
        <v>60000</v>
      </c>
      <c r="E128" s="505"/>
      <c r="F128" s="505"/>
      <c r="G128" s="505"/>
      <c r="H128" s="658">
        <f>D128+E128+F128+G128</f>
        <v>60000</v>
      </c>
      <c r="I128" s="658">
        <v>60000</v>
      </c>
      <c r="J128" s="659">
        <v>60000</v>
      </c>
    </row>
    <row r="129" spans="1:10" ht="18.75">
      <c r="A129" s="610"/>
      <c r="B129" s="611" t="s">
        <v>240</v>
      </c>
      <c r="C129" s="612">
        <v>13220</v>
      </c>
      <c r="D129" s="452">
        <v>30000</v>
      </c>
      <c r="E129" s="452"/>
      <c r="F129" s="452"/>
      <c r="G129" s="452"/>
      <c r="H129" s="613">
        <f>D129+E129+F129+G129</f>
        <v>30000</v>
      </c>
      <c r="I129" s="613">
        <v>30000</v>
      </c>
      <c r="J129" s="614">
        <v>30000</v>
      </c>
    </row>
    <row r="130" spans="1:10" ht="18.75">
      <c r="A130" s="610"/>
      <c r="B130" s="611" t="s">
        <v>241</v>
      </c>
      <c r="C130" s="612">
        <v>13230</v>
      </c>
      <c r="D130" s="452">
        <v>75000</v>
      </c>
      <c r="E130" s="452"/>
      <c r="F130" s="452"/>
      <c r="G130" s="452"/>
      <c r="H130" s="613">
        <f>D130+E130+F130+G130</f>
        <v>75000</v>
      </c>
      <c r="I130" s="613">
        <v>75000</v>
      </c>
      <c r="J130" s="614">
        <v>75000</v>
      </c>
    </row>
    <row r="131" spans="1:10" ht="18.75">
      <c r="A131" s="610"/>
      <c r="B131" s="611" t="s">
        <v>242</v>
      </c>
      <c r="C131" s="612">
        <v>13240</v>
      </c>
      <c r="D131" s="452"/>
      <c r="E131" s="452"/>
      <c r="F131" s="452"/>
      <c r="G131" s="452"/>
      <c r="H131" s="613">
        <f>D131+E131+F131+G131</f>
        <v>0</v>
      </c>
      <c r="I131" s="613">
        <v>0</v>
      </c>
      <c r="J131" s="614">
        <v>0</v>
      </c>
    </row>
    <row r="132" spans="1:10" ht="19.5" thickBot="1">
      <c r="A132" s="660"/>
      <c r="B132" s="616" t="s">
        <v>243</v>
      </c>
      <c r="C132" s="661" t="s">
        <v>244</v>
      </c>
      <c r="D132" s="498">
        <v>5000</v>
      </c>
      <c r="E132" s="498"/>
      <c r="F132" s="498"/>
      <c r="G132" s="498"/>
      <c r="H132" s="662">
        <f>D132+E132+F132+G132</f>
        <v>5000</v>
      </c>
      <c r="I132" s="662">
        <v>5000</v>
      </c>
      <c r="J132" s="663">
        <v>5000</v>
      </c>
    </row>
    <row r="133" spans="1:10" ht="19.5" thickBot="1">
      <c r="A133" s="967" t="s">
        <v>245</v>
      </c>
      <c r="B133" s="968"/>
      <c r="C133" s="664" t="s">
        <v>246</v>
      </c>
      <c r="D133" s="441">
        <f>D134+D138</f>
        <v>100000</v>
      </c>
      <c r="E133" s="441">
        <f>E134+E138</f>
        <v>0</v>
      </c>
      <c r="F133" s="441">
        <f>F134+F138</f>
        <v>0</v>
      </c>
      <c r="G133" s="441">
        <f>G134+G138</f>
        <v>20000</v>
      </c>
      <c r="H133" s="442">
        <f>H134+H138</f>
        <v>120000</v>
      </c>
      <c r="I133" s="442">
        <f>I138</f>
        <v>120000</v>
      </c>
      <c r="J133" s="441">
        <v>120000</v>
      </c>
    </row>
    <row r="134" spans="1:10" ht="18.75">
      <c r="A134" s="665"/>
      <c r="B134" s="666" t="s">
        <v>247</v>
      </c>
      <c r="C134" s="667" t="s">
        <v>248</v>
      </c>
      <c r="D134" s="514">
        <f>SUM(D135:D137)</f>
        <v>0</v>
      </c>
      <c r="E134" s="514">
        <f>SUM(E135:E137)</f>
        <v>0</v>
      </c>
      <c r="F134" s="514">
        <f>SUM(F135:F137)</f>
        <v>0</v>
      </c>
      <c r="G134" s="514">
        <f>SUM(G135:G137)</f>
        <v>0</v>
      </c>
      <c r="H134" s="448">
        <f>SUM(H135:H137)</f>
        <v>0</v>
      </c>
      <c r="I134" s="448"/>
      <c r="J134" s="447">
        <v>0</v>
      </c>
    </row>
    <row r="135" spans="1:10" ht="18.75">
      <c r="A135" s="632"/>
      <c r="B135" s="633" t="s">
        <v>249</v>
      </c>
      <c r="C135" s="634">
        <v>21110</v>
      </c>
      <c r="D135" s="452"/>
      <c r="E135" s="452"/>
      <c r="F135" s="452"/>
      <c r="G135" s="452"/>
      <c r="H135" s="613">
        <f>D135+E135+F135+G135</f>
        <v>0</v>
      </c>
      <c r="I135" s="613">
        <v>0</v>
      </c>
      <c r="J135" s="614">
        <v>0</v>
      </c>
    </row>
    <row r="136" spans="1:10" ht="18.75">
      <c r="A136" s="632"/>
      <c r="B136" s="633" t="s">
        <v>250</v>
      </c>
      <c r="C136" s="634">
        <v>21120</v>
      </c>
      <c r="D136" s="452"/>
      <c r="E136" s="452"/>
      <c r="F136" s="452"/>
      <c r="G136" s="452"/>
      <c r="H136" s="613">
        <f>D136+E136+F136+G136</f>
        <v>0</v>
      </c>
      <c r="I136" s="613">
        <v>0</v>
      </c>
      <c r="J136" s="614">
        <v>0</v>
      </c>
    </row>
    <row r="137" spans="1:10" ht="18.75">
      <c r="A137" s="632"/>
      <c r="B137" s="633" t="s">
        <v>372</v>
      </c>
      <c r="C137" s="634">
        <v>21200</v>
      </c>
      <c r="D137" s="452"/>
      <c r="E137" s="452"/>
      <c r="F137" s="452"/>
      <c r="G137" s="452"/>
      <c r="H137" s="613">
        <f>D137+E137+F137+G137</f>
        <v>0</v>
      </c>
      <c r="I137" s="613">
        <v>0</v>
      </c>
      <c r="J137" s="614">
        <v>0</v>
      </c>
    </row>
    <row r="138" spans="1:10" ht="18.75">
      <c r="A138" s="668"/>
      <c r="B138" s="669" t="s">
        <v>252</v>
      </c>
      <c r="C138" s="631" t="s">
        <v>253</v>
      </c>
      <c r="D138" s="459">
        <f>SUM(D139:D149)</f>
        <v>100000</v>
      </c>
      <c r="E138" s="459">
        <f>SUM(E139:E149)</f>
        <v>0</v>
      </c>
      <c r="F138" s="459">
        <f>SUM(F139:F149)</f>
        <v>0</v>
      </c>
      <c r="G138" s="459">
        <f>SUM(G139:G149)</f>
        <v>20000</v>
      </c>
      <c r="H138" s="460">
        <f>SUM(H139:H149)</f>
        <v>120000</v>
      </c>
      <c r="I138" s="460">
        <f>I140</f>
        <v>120000</v>
      </c>
      <c r="J138" s="621">
        <v>120000</v>
      </c>
    </row>
    <row r="139" spans="1:10" ht="18.75">
      <c r="A139" s="637"/>
      <c r="B139" s="638" t="s">
        <v>254</v>
      </c>
      <c r="C139" s="639">
        <v>22100</v>
      </c>
      <c r="D139" s="452"/>
      <c r="E139" s="452"/>
      <c r="F139" s="452"/>
      <c r="G139" s="452"/>
      <c r="H139" s="613">
        <f>D139+E139+F139+G139</f>
        <v>0</v>
      </c>
      <c r="I139" s="613">
        <v>0</v>
      </c>
      <c r="J139" s="614">
        <v>0</v>
      </c>
    </row>
    <row r="140" spans="1:10" ht="18.75">
      <c r="A140" s="632"/>
      <c r="B140" s="633" t="s">
        <v>410</v>
      </c>
      <c r="C140" s="634">
        <v>22200</v>
      </c>
      <c r="D140" s="452">
        <v>100000</v>
      </c>
      <c r="E140" s="452"/>
      <c r="F140" s="452"/>
      <c r="G140" s="452">
        <v>20000</v>
      </c>
      <c r="H140" s="613">
        <f t="shared" ref="H140:H149" si="7">D140+E140+F140+G140</f>
        <v>120000</v>
      </c>
      <c r="I140" s="613">
        <v>120000</v>
      </c>
      <c r="J140" s="614">
        <v>120000</v>
      </c>
    </row>
    <row r="141" spans="1:10" ht="18.75">
      <c r="A141" s="632"/>
      <c r="B141" s="633" t="s">
        <v>256</v>
      </c>
      <c r="C141" s="634">
        <v>22210</v>
      </c>
      <c r="D141" s="452"/>
      <c r="E141" s="452"/>
      <c r="F141" s="452"/>
      <c r="G141" s="452"/>
      <c r="H141" s="613">
        <f t="shared" si="7"/>
        <v>0</v>
      </c>
      <c r="I141" s="613">
        <v>0</v>
      </c>
      <c r="J141" s="614">
        <v>0</v>
      </c>
    </row>
    <row r="142" spans="1:10" ht="18.75">
      <c r="A142" s="632"/>
      <c r="B142" s="633" t="s">
        <v>257</v>
      </c>
      <c r="C142" s="634">
        <v>22220</v>
      </c>
      <c r="D142" s="452"/>
      <c r="E142" s="452"/>
      <c r="F142" s="452"/>
      <c r="G142" s="452"/>
      <c r="H142" s="613">
        <f t="shared" si="7"/>
        <v>0</v>
      </c>
      <c r="I142" s="613">
        <v>0</v>
      </c>
      <c r="J142" s="614">
        <v>0</v>
      </c>
    </row>
    <row r="143" spans="1:10" ht="18.75">
      <c r="A143" s="632"/>
      <c r="B143" s="633" t="s">
        <v>258</v>
      </c>
      <c r="C143" s="634">
        <v>22230</v>
      </c>
      <c r="D143" s="452"/>
      <c r="E143" s="452"/>
      <c r="F143" s="452"/>
      <c r="G143" s="452"/>
      <c r="H143" s="613">
        <f t="shared" si="7"/>
        <v>0</v>
      </c>
      <c r="I143" s="613">
        <v>0</v>
      </c>
      <c r="J143" s="614">
        <v>0</v>
      </c>
    </row>
    <row r="144" spans="1:10" ht="18.75">
      <c r="A144" s="632"/>
      <c r="B144" s="633" t="s">
        <v>259</v>
      </c>
      <c r="C144" s="634">
        <v>22240</v>
      </c>
      <c r="D144" s="452"/>
      <c r="E144" s="452"/>
      <c r="F144" s="452"/>
      <c r="G144" s="452"/>
      <c r="H144" s="613">
        <f t="shared" si="7"/>
        <v>0</v>
      </c>
      <c r="I144" s="613">
        <v>0</v>
      </c>
      <c r="J144" s="614">
        <v>0</v>
      </c>
    </row>
    <row r="145" spans="1:10" ht="18.75">
      <c r="A145" s="632"/>
      <c r="B145" s="633" t="s">
        <v>260</v>
      </c>
      <c r="C145" s="634">
        <v>22250</v>
      </c>
      <c r="D145" s="452"/>
      <c r="E145" s="452"/>
      <c r="F145" s="452"/>
      <c r="G145" s="452"/>
      <c r="H145" s="613">
        <f t="shared" si="7"/>
        <v>0</v>
      </c>
      <c r="I145" s="613">
        <v>0</v>
      </c>
      <c r="J145" s="614">
        <v>0</v>
      </c>
    </row>
    <row r="146" spans="1:10" ht="18.75">
      <c r="A146" s="632"/>
      <c r="B146" s="633" t="s">
        <v>261</v>
      </c>
      <c r="C146" s="634">
        <v>22260</v>
      </c>
      <c r="D146" s="452"/>
      <c r="E146" s="452"/>
      <c r="F146" s="452"/>
      <c r="G146" s="452"/>
      <c r="H146" s="613">
        <f t="shared" si="7"/>
        <v>0</v>
      </c>
      <c r="I146" s="613">
        <v>0</v>
      </c>
      <c r="J146" s="614">
        <v>0</v>
      </c>
    </row>
    <row r="147" spans="1:10" ht="18.75">
      <c r="A147" s="632"/>
      <c r="B147" s="633" t="s">
        <v>262</v>
      </c>
      <c r="C147" s="634">
        <v>22270</v>
      </c>
      <c r="D147" s="452"/>
      <c r="E147" s="452"/>
      <c r="F147" s="452"/>
      <c r="G147" s="452"/>
      <c r="H147" s="613">
        <f t="shared" si="7"/>
        <v>0</v>
      </c>
      <c r="I147" s="613">
        <v>0</v>
      </c>
      <c r="J147" s="614">
        <v>0</v>
      </c>
    </row>
    <row r="148" spans="1:10" ht="15" customHeight="1" thickBot="1">
      <c r="A148" s="670"/>
      <c r="B148" s="671" t="s">
        <v>263</v>
      </c>
      <c r="C148" s="672">
        <v>22280</v>
      </c>
      <c r="D148" s="521"/>
      <c r="E148" s="521"/>
      <c r="F148" s="521"/>
      <c r="G148" s="521"/>
      <c r="H148" s="673">
        <f t="shared" si="7"/>
        <v>0</v>
      </c>
      <c r="I148" s="673">
        <v>0</v>
      </c>
      <c r="J148" s="674">
        <v>0</v>
      </c>
    </row>
    <row r="149" spans="1:10" ht="18.75" hidden="1">
      <c r="A149" s="675"/>
      <c r="B149" s="676" t="s">
        <v>264</v>
      </c>
      <c r="C149" s="677">
        <v>22290</v>
      </c>
      <c r="D149" s="678"/>
      <c r="E149" s="678"/>
      <c r="F149" s="678"/>
      <c r="G149" s="678"/>
      <c r="H149" s="679">
        <f t="shared" si="7"/>
        <v>0</v>
      </c>
      <c r="I149" s="680"/>
      <c r="J149" s="681"/>
    </row>
    <row r="150" spans="1:10" ht="18.75" hidden="1" customHeight="1">
      <c r="A150" s="969" t="s">
        <v>265</v>
      </c>
      <c r="B150" s="970"/>
      <c r="C150" s="664" t="s">
        <v>266</v>
      </c>
      <c r="D150" s="682">
        <f>D151+D161+D168</f>
        <v>258000</v>
      </c>
      <c r="E150" s="682">
        <f>E151+E161+E168</f>
        <v>0</v>
      </c>
      <c r="F150" s="682">
        <f>F151+F161+F168</f>
        <v>0</v>
      </c>
      <c r="G150" s="682">
        <f>G151+G161+G168</f>
        <v>22000</v>
      </c>
      <c r="H150" s="682">
        <f>H151+H161+H168</f>
        <v>280000</v>
      </c>
      <c r="I150" s="680"/>
      <c r="J150" s="681"/>
    </row>
    <row r="151" spans="1:10" ht="18.75" hidden="1">
      <c r="A151" s="683"/>
      <c r="B151" s="684" t="s">
        <v>267</v>
      </c>
      <c r="C151" s="685" t="s">
        <v>268</v>
      </c>
      <c r="D151" s="686">
        <f>SUM(D152:D160)</f>
        <v>138000</v>
      </c>
      <c r="E151" s="686">
        <f>SUM(E152:E160)</f>
        <v>0</v>
      </c>
      <c r="F151" s="686">
        <f>SUM(F152:F160)</f>
        <v>0</v>
      </c>
      <c r="G151" s="686">
        <f>SUM(G152:G160)</f>
        <v>22000</v>
      </c>
      <c r="H151" s="687">
        <f>SUM(H152:H160)</f>
        <v>160000</v>
      </c>
      <c r="I151" s="680"/>
      <c r="J151" s="681"/>
    </row>
    <row r="152" spans="1:10" ht="18.75" hidden="1">
      <c r="A152" s="688"/>
      <c r="B152" s="689" t="s">
        <v>411</v>
      </c>
      <c r="C152" s="690">
        <v>31110</v>
      </c>
      <c r="D152" s="691"/>
      <c r="E152" s="692"/>
      <c r="F152" s="692"/>
      <c r="G152" s="692"/>
      <c r="H152" s="693">
        <f>D152+E152+F152+G152</f>
        <v>0</v>
      </c>
      <c r="I152" s="680"/>
      <c r="J152" s="681"/>
    </row>
    <row r="153" spans="1:10" ht="18.75" hidden="1">
      <c r="A153" s="622"/>
      <c r="B153" s="694" t="s">
        <v>270</v>
      </c>
      <c r="C153" s="634">
        <v>31120</v>
      </c>
      <c r="D153" s="691"/>
      <c r="E153" s="692"/>
      <c r="F153" s="692"/>
      <c r="G153" s="692"/>
      <c r="H153" s="693">
        <f t="shared" ref="H153:H167" si="8">D153+E153+F153+G153</f>
        <v>0</v>
      </c>
      <c r="I153" s="680"/>
      <c r="J153" s="681"/>
    </row>
    <row r="154" spans="1:10" ht="18.75" hidden="1">
      <c r="A154" s="622"/>
      <c r="B154" s="695" t="s">
        <v>412</v>
      </c>
      <c r="C154" s="696" t="s">
        <v>272</v>
      </c>
      <c r="D154" s="691"/>
      <c r="E154" s="692"/>
      <c r="F154" s="692"/>
      <c r="G154" s="692"/>
      <c r="H154" s="693">
        <f t="shared" si="8"/>
        <v>0</v>
      </c>
      <c r="I154" s="680"/>
      <c r="J154" s="681"/>
    </row>
    <row r="155" spans="1:10" ht="18.75" hidden="1">
      <c r="A155" s="622"/>
      <c r="B155" s="695" t="s">
        <v>273</v>
      </c>
      <c r="C155" s="696" t="s">
        <v>274</v>
      </c>
      <c r="D155" s="691">
        <f>60000+78000</f>
        <v>138000</v>
      </c>
      <c r="E155" s="691"/>
      <c r="F155" s="691"/>
      <c r="G155" s="691">
        <v>22000</v>
      </c>
      <c r="H155" s="693">
        <f t="shared" si="8"/>
        <v>160000</v>
      </c>
      <c r="I155" s="680"/>
      <c r="J155" s="681"/>
    </row>
    <row r="156" spans="1:10" ht="18.75" hidden="1">
      <c r="A156" s="622"/>
      <c r="B156" s="695" t="s">
        <v>413</v>
      </c>
      <c r="C156" s="696" t="s">
        <v>276</v>
      </c>
      <c r="D156" s="691"/>
      <c r="E156" s="692"/>
      <c r="F156" s="692"/>
      <c r="G156" s="692"/>
      <c r="H156" s="693">
        <f t="shared" si="8"/>
        <v>0</v>
      </c>
      <c r="I156" s="680"/>
      <c r="J156" s="681"/>
    </row>
    <row r="157" spans="1:10" ht="18.75" hidden="1">
      <c r="A157" s="622"/>
      <c r="B157" s="695" t="s">
        <v>277</v>
      </c>
      <c r="C157" s="696" t="s">
        <v>278</v>
      </c>
      <c r="D157" s="691"/>
      <c r="E157" s="692"/>
      <c r="F157" s="692"/>
      <c r="G157" s="692"/>
      <c r="H157" s="693">
        <f t="shared" si="8"/>
        <v>0</v>
      </c>
      <c r="I157" s="680"/>
      <c r="J157" s="681"/>
    </row>
    <row r="158" spans="1:10" ht="18.75" hidden="1">
      <c r="A158" s="622"/>
      <c r="B158" s="695" t="s">
        <v>279</v>
      </c>
      <c r="C158" s="696" t="s">
        <v>280</v>
      </c>
      <c r="D158" s="691"/>
      <c r="E158" s="692"/>
      <c r="F158" s="692"/>
      <c r="G158" s="692"/>
      <c r="H158" s="693">
        <f t="shared" si="8"/>
        <v>0</v>
      </c>
      <c r="I158" s="680"/>
      <c r="J158" s="681"/>
    </row>
    <row r="159" spans="1:10" ht="18.75" hidden="1">
      <c r="A159" s="622"/>
      <c r="B159" s="695" t="s">
        <v>281</v>
      </c>
      <c r="C159" s="696" t="s">
        <v>282</v>
      </c>
      <c r="D159" s="691"/>
      <c r="E159" s="692"/>
      <c r="F159" s="692"/>
      <c r="G159" s="692"/>
      <c r="H159" s="693">
        <f t="shared" si="8"/>
        <v>0</v>
      </c>
      <c r="I159" s="680"/>
      <c r="J159" s="681"/>
    </row>
    <row r="160" spans="1:10" ht="18.75" hidden="1">
      <c r="A160" s="622"/>
      <c r="B160" s="695" t="s">
        <v>414</v>
      </c>
      <c r="C160" s="696" t="s">
        <v>284</v>
      </c>
      <c r="D160" s="691"/>
      <c r="E160" s="692"/>
      <c r="F160" s="692"/>
      <c r="G160" s="692"/>
      <c r="H160" s="693">
        <f t="shared" si="8"/>
        <v>0</v>
      </c>
      <c r="I160" s="680"/>
      <c r="J160" s="681"/>
    </row>
    <row r="161" spans="1:10" ht="18.75" hidden="1">
      <c r="A161" s="697"/>
      <c r="B161" s="698" t="s">
        <v>287</v>
      </c>
      <c r="C161" s="699" t="s">
        <v>288</v>
      </c>
      <c r="D161" s="700">
        <f>SUM(D162:D167)</f>
        <v>60000</v>
      </c>
      <c r="E161" s="700">
        <f>SUM(E162:E167)</f>
        <v>0</v>
      </c>
      <c r="F161" s="700">
        <f>SUM(F162:F167)</f>
        <v>0</v>
      </c>
      <c r="G161" s="700">
        <f>SUM(G162:G167)</f>
        <v>0</v>
      </c>
      <c r="H161" s="701">
        <f>SUM(H162:H167)</f>
        <v>60000</v>
      </c>
      <c r="I161" s="680"/>
      <c r="J161" s="681"/>
    </row>
    <row r="162" spans="1:10" ht="18.75" hidden="1">
      <c r="A162" s="622"/>
      <c r="B162" s="695" t="s">
        <v>289</v>
      </c>
      <c r="C162" s="696" t="s">
        <v>290</v>
      </c>
      <c r="D162" s="691"/>
      <c r="E162" s="692"/>
      <c r="F162" s="692"/>
      <c r="G162" s="692"/>
      <c r="H162" s="693">
        <f t="shared" si="8"/>
        <v>0</v>
      </c>
      <c r="I162" s="680"/>
      <c r="J162" s="681"/>
    </row>
    <row r="163" spans="1:10" ht="18.75" hidden="1">
      <c r="A163" s="622"/>
      <c r="B163" s="695" t="s">
        <v>291</v>
      </c>
      <c r="C163" s="696" t="s">
        <v>292</v>
      </c>
      <c r="D163" s="691"/>
      <c r="E163" s="692"/>
      <c r="F163" s="692"/>
      <c r="G163" s="692"/>
      <c r="H163" s="693">
        <f t="shared" si="8"/>
        <v>0</v>
      </c>
      <c r="I163" s="680"/>
      <c r="J163" s="681"/>
    </row>
    <row r="164" spans="1:10" ht="18.75" hidden="1">
      <c r="A164" s="622"/>
      <c r="B164" s="695" t="s">
        <v>293</v>
      </c>
      <c r="C164" s="696" t="s">
        <v>294</v>
      </c>
      <c r="D164" s="691"/>
      <c r="E164" s="692"/>
      <c r="F164" s="692"/>
      <c r="G164" s="692"/>
      <c r="H164" s="693">
        <f t="shared" si="8"/>
        <v>0</v>
      </c>
      <c r="I164" s="680"/>
      <c r="J164" s="702"/>
    </row>
    <row r="165" spans="1:10" ht="18.75" hidden="1">
      <c r="A165" s="622"/>
      <c r="B165" s="695" t="s">
        <v>295</v>
      </c>
      <c r="C165" s="696" t="s">
        <v>296</v>
      </c>
      <c r="D165" s="691"/>
      <c r="E165" s="692"/>
      <c r="F165" s="692"/>
      <c r="G165" s="692"/>
      <c r="H165" s="693">
        <f t="shared" si="8"/>
        <v>0</v>
      </c>
      <c r="I165" s="680"/>
      <c r="J165" s="681"/>
    </row>
    <row r="166" spans="1:10" ht="18.75" hidden="1">
      <c r="A166" s="622"/>
      <c r="B166" s="695" t="s">
        <v>297</v>
      </c>
      <c r="C166" s="696" t="s">
        <v>298</v>
      </c>
      <c r="D166" s="691"/>
      <c r="E166" s="692"/>
      <c r="F166" s="692"/>
      <c r="G166" s="692"/>
      <c r="H166" s="693">
        <f t="shared" si="8"/>
        <v>0</v>
      </c>
      <c r="I166" s="680"/>
      <c r="J166" s="681"/>
    </row>
    <row r="167" spans="1:10" ht="18.75" hidden="1">
      <c r="A167" s="622"/>
      <c r="B167" s="695" t="s">
        <v>415</v>
      </c>
      <c r="C167" s="696" t="s">
        <v>300</v>
      </c>
      <c r="D167" s="691">
        <v>60000</v>
      </c>
      <c r="E167" s="692"/>
      <c r="F167" s="692"/>
      <c r="G167" s="692"/>
      <c r="H167" s="693">
        <f t="shared" si="8"/>
        <v>60000</v>
      </c>
      <c r="I167" s="680"/>
      <c r="J167" s="681"/>
    </row>
    <row r="168" spans="1:10" ht="18.75" hidden="1">
      <c r="A168" s="697"/>
      <c r="B168" s="698" t="s">
        <v>301</v>
      </c>
      <c r="C168" s="699" t="s">
        <v>302</v>
      </c>
      <c r="D168" s="703">
        <f>SUM(D169:D177)</f>
        <v>60000</v>
      </c>
      <c r="E168" s="703">
        <f>SUM(E169:E177)</f>
        <v>0</v>
      </c>
      <c r="F168" s="703">
        <f>SUM(F169:F177)</f>
        <v>0</v>
      </c>
      <c r="G168" s="703">
        <f>SUM(G169:G177)</f>
        <v>0</v>
      </c>
      <c r="H168" s="704">
        <f>SUM(H169:H177)</f>
        <v>60000</v>
      </c>
      <c r="I168" s="680"/>
      <c r="J168" s="681"/>
    </row>
    <row r="169" spans="1:10" ht="18.75" hidden="1">
      <c r="A169" s="622"/>
      <c r="B169" s="705" t="s">
        <v>303</v>
      </c>
      <c r="C169" s="623" t="s">
        <v>304</v>
      </c>
      <c r="D169" s="692"/>
      <c r="E169" s="692"/>
      <c r="F169" s="692"/>
      <c r="G169" s="692"/>
      <c r="H169" s="693">
        <f>D169+E169+F169+G169</f>
        <v>0</v>
      </c>
      <c r="I169" s="680"/>
      <c r="J169" s="681"/>
    </row>
    <row r="170" spans="1:10" ht="18.75" hidden="1">
      <c r="A170" s="622"/>
      <c r="B170" s="611" t="s">
        <v>141</v>
      </c>
      <c r="C170" s="623" t="s">
        <v>305</v>
      </c>
      <c r="D170" s="692"/>
      <c r="E170" s="692"/>
      <c r="F170" s="692"/>
      <c r="G170" s="692"/>
      <c r="H170" s="693">
        <f t="shared" ref="H170:H177" si="9">D170+E170+F170+G170</f>
        <v>0</v>
      </c>
      <c r="I170" s="680"/>
      <c r="J170" s="681"/>
    </row>
    <row r="171" spans="1:10" ht="18.75" hidden="1">
      <c r="A171" s="622"/>
      <c r="B171" s="611" t="s">
        <v>142</v>
      </c>
      <c r="C171" s="623" t="s">
        <v>306</v>
      </c>
      <c r="D171" s="692"/>
      <c r="E171" s="692"/>
      <c r="F171" s="692"/>
      <c r="G171" s="692"/>
      <c r="H171" s="693">
        <f t="shared" si="9"/>
        <v>0</v>
      </c>
      <c r="I171" s="680"/>
      <c r="J171" s="681"/>
    </row>
    <row r="172" spans="1:10" ht="18.75" hidden="1">
      <c r="A172" s="622"/>
      <c r="B172" s="638" t="s">
        <v>143</v>
      </c>
      <c r="C172" s="623" t="s">
        <v>307</v>
      </c>
      <c r="D172" s="692"/>
      <c r="E172" s="692"/>
      <c r="F172" s="692"/>
      <c r="G172" s="692"/>
      <c r="H172" s="693">
        <f t="shared" si="9"/>
        <v>0</v>
      </c>
      <c r="I172" s="680"/>
      <c r="J172" s="681"/>
    </row>
    <row r="173" spans="1:10" ht="18.75" hidden="1">
      <c r="A173" s="622"/>
      <c r="B173" s="611" t="s">
        <v>308</v>
      </c>
      <c r="C173" s="623" t="s">
        <v>309</v>
      </c>
      <c r="D173" s="692"/>
      <c r="E173" s="692"/>
      <c r="F173" s="692"/>
      <c r="G173" s="692"/>
      <c r="H173" s="693">
        <f t="shared" si="9"/>
        <v>0</v>
      </c>
      <c r="I173" s="680"/>
      <c r="J173" s="681"/>
    </row>
    <row r="174" spans="1:10" ht="15" hidden="1" customHeight="1">
      <c r="A174" s="622"/>
      <c r="B174" s="611" t="s">
        <v>146</v>
      </c>
      <c r="C174" s="623" t="s">
        <v>310</v>
      </c>
      <c r="D174" s="692">
        <v>60000</v>
      </c>
      <c r="E174" s="692"/>
      <c r="F174" s="692"/>
      <c r="G174" s="692"/>
      <c r="H174" s="693">
        <f t="shared" si="9"/>
        <v>60000</v>
      </c>
      <c r="I174" s="680"/>
      <c r="J174" s="681"/>
    </row>
    <row r="175" spans="1:10" ht="18.75" hidden="1">
      <c r="A175" s="622"/>
      <c r="B175" s="611" t="s">
        <v>147</v>
      </c>
      <c r="C175" s="623" t="s">
        <v>311</v>
      </c>
      <c r="D175" s="692"/>
      <c r="E175" s="692"/>
      <c r="F175" s="692"/>
      <c r="G175" s="692"/>
      <c r="H175" s="693">
        <f t="shared" si="9"/>
        <v>0</v>
      </c>
      <c r="I175" s="680"/>
      <c r="J175" s="681"/>
    </row>
    <row r="176" spans="1:10" ht="18.75" hidden="1">
      <c r="A176" s="622"/>
      <c r="B176" s="611" t="s">
        <v>312</v>
      </c>
      <c r="C176" s="623" t="s">
        <v>313</v>
      </c>
      <c r="D176" s="692"/>
      <c r="E176" s="692"/>
      <c r="F176" s="692"/>
      <c r="G176" s="692"/>
      <c r="H176" s="693">
        <f t="shared" si="9"/>
        <v>0</v>
      </c>
      <c r="I176" s="680"/>
      <c r="J176" s="681"/>
    </row>
    <row r="177" spans="1:10" ht="18.75" hidden="1">
      <c r="A177" s="622"/>
      <c r="B177" s="611" t="s">
        <v>149</v>
      </c>
      <c r="C177" s="623" t="s">
        <v>314</v>
      </c>
      <c r="D177" s="692"/>
      <c r="E177" s="692"/>
      <c r="F177" s="692"/>
      <c r="G177" s="692"/>
      <c r="H177" s="693">
        <f t="shared" si="9"/>
        <v>0</v>
      </c>
      <c r="I177" s="680"/>
      <c r="J177" s="681"/>
    </row>
    <row r="178" spans="1:10" ht="18.75" hidden="1">
      <c r="A178" s="622"/>
      <c r="B178" s="640" t="s">
        <v>315</v>
      </c>
      <c r="C178" s="706" t="s">
        <v>316</v>
      </c>
      <c r="D178" s="703">
        <f>SUM(D179:D182)</f>
        <v>0</v>
      </c>
      <c r="E178" s="703">
        <f>SUM(E179:E182)</f>
        <v>0</v>
      </c>
      <c r="F178" s="703">
        <f>SUM(F179:F182)</f>
        <v>0</v>
      </c>
      <c r="G178" s="703">
        <f>SUM(G179:G182)</f>
        <v>0</v>
      </c>
      <c r="H178" s="704">
        <f>SUM(H179:H182)</f>
        <v>0</v>
      </c>
      <c r="I178" s="680"/>
      <c r="J178" s="681"/>
    </row>
    <row r="179" spans="1:10" ht="18.75" hidden="1">
      <c r="A179" s="622"/>
      <c r="B179" s="705" t="s">
        <v>317</v>
      </c>
      <c r="C179" s="623">
        <v>31700</v>
      </c>
      <c r="D179" s="692"/>
      <c r="E179" s="692"/>
      <c r="F179" s="692"/>
      <c r="G179" s="692"/>
      <c r="H179" s="693">
        <f>D179+E179+F179+G179</f>
        <v>0</v>
      </c>
      <c r="I179" s="680"/>
      <c r="J179" s="681"/>
    </row>
    <row r="180" spans="1:10" ht="18.75" hidden="1">
      <c r="A180" s="622"/>
      <c r="B180" s="705" t="s">
        <v>318</v>
      </c>
      <c r="C180" s="623" t="s">
        <v>319</v>
      </c>
      <c r="D180" s="692"/>
      <c r="E180" s="692"/>
      <c r="F180" s="692"/>
      <c r="G180" s="692"/>
      <c r="H180" s="693">
        <f>D180+E180+F180+G180</f>
        <v>0</v>
      </c>
      <c r="I180" s="680"/>
      <c r="J180" s="681"/>
    </row>
    <row r="181" spans="1:10" ht="18.75" hidden="1">
      <c r="A181" s="622"/>
      <c r="B181" s="705" t="s">
        <v>320</v>
      </c>
      <c r="C181" s="623" t="s">
        <v>321</v>
      </c>
      <c r="D181" s="692"/>
      <c r="E181" s="692"/>
      <c r="F181" s="692"/>
      <c r="G181" s="692"/>
      <c r="H181" s="693">
        <f>D181+E181+F181+G181</f>
        <v>0</v>
      </c>
      <c r="I181" s="680"/>
      <c r="J181" s="681"/>
    </row>
    <row r="182" spans="1:10" ht="18.75" hidden="1">
      <c r="A182" s="622"/>
      <c r="B182" s="705" t="s">
        <v>322</v>
      </c>
      <c r="C182" s="623" t="s">
        <v>323</v>
      </c>
      <c r="D182" s="692"/>
      <c r="E182" s="692"/>
      <c r="F182" s="692"/>
      <c r="G182" s="692"/>
      <c r="H182" s="693">
        <f>D182+E182+F182+G182</f>
        <v>0</v>
      </c>
      <c r="I182" s="680"/>
      <c r="J182" s="681"/>
    </row>
    <row r="183" spans="1:10" ht="18.75" hidden="1">
      <c r="A183" s="697"/>
      <c r="B183" s="698" t="s">
        <v>324</v>
      </c>
      <c r="C183" s="631" t="s">
        <v>325</v>
      </c>
      <c r="D183" s="700">
        <f>SUM(D184:D187)</f>
        <v>0</v>
      </c>
      <c r="E183" s="700">
        <f>SUM(E184:E187)</f>
        <v>0</v>
      </c>
      <c r="F183" s="700">
        <f>SUM(F184:F187)</f>
        <v>0</v>
      </c>
      <c r="G183" s="700">
        <f>SUM(G184:G187)</f>
        <v>0</v>
      </c>
      <c r="H183" s="701">
        <f>SUM(H184:H187)</f>
        <v>0</v>
      </c>
      <c r="I183" s="680"/>
      <c r="J183" s="681"/>
    </row>
    <row r="184" spans="1:10" ht="18.75" hidden="1">
      <c r="A184" s="622"/>
      <c r="B184" s="705" t="s">
        <v>211</v>
      </c>
      <c r="C184" s="623">
        <v>32100</v>
      </c>
      <c r="D184" s="692"/>
      <c r="E184" s="692"/>
      <c r="F184" s="692"/>
      <c r="G184" s="692"/>
      <c r="H184" s="693">
        <f>D184+E184+F184+G184</f>
        <v>0</v>
      </c>
      <c r="I184" s="680"/>
      <c r="J184" s="681"/>
    </row>
    <row r="185" spans="1:10" ht="18.75" hidden="1">
      <c r="A185" s="622"/>
      <c r="B185" s="705" t="s">
        <v>326</v>
      </c>
      <c r="C185" s="623" t="s">
        <v>327</v>
      </c>
      <c r="D185" s="692"/>
      <c r="E185" s="692"/>
      <c r="F185" s="692"/>
      <c r="G185" s="692"/>
      <c r="H185" s="693">
        <f>D185+E185+F185+G185</f>
        <v>0</v>
      </c>
      <c r="I185" s="680"/>
      <c r="J185" s="681"/>
    </row>
    <row r="186" spans="1:10" ht="18.75" hidden="1">
      <c r="A186" s="622"/>
      <c r="B186" s="705" t="s">
        <v>328</v>
      </c>
      <c r="C186" s="623" t="s">
        <v>329</v>
      </c>
      <c r="D186" s="692"/>
      <c r="E186" s="692"/>
      <c r="F186" s="692"/>
      <c r="G186" s="692"/>
      <c r="H186" s="693">
        <f>D186+E186+F186+G186</f>
        <v>0</v>
      </c>
      <c r="I186" s="680"/>
      <c r="J186" s="681"/>
    </row>
    <row r="187" spans="1:10" ht="18.75" hidden="1">
      <c r="A187" s="622"/>
      <c r="B187" s="705" t="s">
        <v>330</v>
      </c>
      <c r="C187" s="623">
        <v>32200</v>
      </c>
      <c r="D187" s="692"/>
      <c r="E187" s="692"/>
      <c r="F187" s="692"/>
      <c r="G187" s="692"/>
      <c r="H187" s="693">
        <f>D187+E187+F187+G187</f>
        <v>0</v>
      </c>
      <c r="I187" s="680"/>
      <c r="J187" s="681"/>
    </row>
    <row r="188" spans="1:10" ht="18.75" hidden="1">
      <c r="A188" s="697"/>
      <c r="B188" s="698" t="s">
        <v>331</v>
      </c>
      <c r="C188" s="631">
        <v>33000</v>
      </c>
      <c r="D188" s="700">
        <f>SUM(D189:D190)</f>
        <v>0</v>
      </c>
      <c r="E188" s="700">
        <f>SUM(E189:E190)</f>
        <v>0</v>
      </c>
      <c r="F188" s="700">
        <f>SUM(F189:F190)</f>
        <v>0</v>
      </c>
      <c r="G188" s="700">
        <f>SUM(G189:G190)</f>
        <v>0</v>
      </c>
      <c r="H188" s="701">
        <f>SUM(H189:H190)</f>
        <v>0</v>
      </c>
      <c r="I188" s="680"/>
      <c r="J188" s="681"/>
    </row>
    <row r="189" spans="1:10" ht="18.75" hidden="1">
      <c r="A189" s="622"/>
      <c r="B189" s="705" t="s">
        <v>332</v>
      </c>
      <c r="C189" s="623">
        <v>33100</v>
      </c>
      <c r="D189" s="692"/>
      <c r="E189" s="692"/>
      <c r="F189" s="692"/>
      <c r="G189" s="692"/>
      <c r="H189" s="693">
        <f>D189+E189+F189+G189</f>
        <v>0</v>
      </c>
      <c r="I189" s="680"/>
      <c r="J189" s="681"/>
    </row>
    <row r="190" spans="1:10" ht="18.75" hidden="1">
      <c r="A190" s="660"/>
      <c r="B190" s="707" t="s">
        <v>333</v>
      </c>
      <c r="C190" s="661">
        <v>33200</v>
      </c>
      <c r="D190" s="708"/>
      <c r="E190" s="708"/>
      <c r="F190" s="708"/>
      <c r="G190" s="708"/>
      <c r="H190" s="693">
        <f>D190+E190+F190+G190</f>
        <v>0</v>
      </c>
      <c r="I190" s="680"/>
      <c r="J190" s="681"/>
    </row>
    <row r="191" spans="1:10" ht="19.5" hidden="1" thickBot="1">
      <c r="A191" s="709"/>
      <c r="B191" s="710" t="s">
        <v>334</v>
      </c>
      <c r="C191" s="711"/>
      <c r="D191" s="712" t="e">
        <f>D43+D44+D127+D133+D150</f>
        <v>#VALUE!</v>
      </c>
      <c r="E191" s="712">
        <f>E43+E44+E127+E133+E150</f>
        <v>0</v>
      </c>
      <c r="F191" s="712">
        <f>F43+F44+F127+F133+F150</f>
        <v>0</v>
      </c>
      <c r="G191" s="712" t="e">
        <f>G43+G44+G127+G133+G150</f>
        <v>#VALUE!</v>
      </c>
      <c r="H191" s="713">
        <f>H43+H44+H127+H133+H150</f>
        <v>1255370</v>
      </c>
      <c r="I191" s="680"/>
      <c r="J191" s="681"/>
    </row>
    <row r="192" spans="1:10" ht="18.75" hidden="1">
      <c r="A192" s="382"/>
      <c r="B192" s="382"/>
      <c r="C192" s="382"/>
      <c r="D192" s="714"/>
      <c r="E192" s="714"/>
      <c r="F192" s="714"/>
      <c r="G192" s="714"/>
      <c r="H192" s="714"/>
      <c r="I192" s="680"/>
      <c r="J192" s="681"/>
    </row>
    <row r="193" spans="1:10" ht="18.75" hidden="1">
      <c r="A193" s="382"/>
      <c r="B193" s="382"/>
      <c r="C193" s="382"/>
      <c r="D193" s="714"/>
      <c r="E193" s="714"/>
      <c r="F193" s="714"/>
      <c r="G193" s="714"/>
      <c r="H193" s="714"/>
      <c r="I193" s="680"/>
      <c r="J193" s="681"/>
    </row>
    <row r="194" spans="1:10" ht="18.75" hidden="1">
      <c r="A194" s="382"/>
      <c r="B194" s="382" t="s">
        <v>99</v>
      </c>
      <c r="C194" s="382"/>
      <c r="D194" s="714">
        <f>D38+D44+D127+D150</f>
        <v>2067487.2725</v>
      </c>
      <c r="E194" s="714">
        <f>E38+E44+E127+E150</f>
        <v>84549.719999999987</v>
      </c>
      <c r="F194" s="714">
        <f>F38+F44+F127+F150</f>
        <v>87284.67300000001</v>
      </c>
      <c r="G194" s="714">
        <f>G38+G44+G127+G150</f>
        <v>57000</v>
      </c>
      <c r="H194" s="714">
        <f>H38+H44+H127+H150</f>
        <v>2296321.6655000001</v>
      </c>
      <c r="I194" s="680"/>
      <c r="J194" s="681"/>
    </row>
    <row r="195" spans="1:10">
      <c r="D195" s="116"/>
      <c r="F195" s="116"/>
      <c r="G195" s="116"/>
      <c r="H195" s="116"/>
      <c r="I195" s="116"/>
      <c r="J195" s="116" t="e">
        <f>2751521-#REF!</f>
        <v>#REF!</v>
      </c>
    </row>
    <row r="196" spans="1:10">
      <c r="D196" s="116"/>
      <c r="F196" s="116"/>
      <c r="G196" s="116"/>
      <c r="H196" s="116"/>
      <c r="I196" s="116"/>
      <c r="J196" s="116"/>
    </row>
    <row r="197" spans="1:10">
      <c r="D197" s="116"/>
      <c r="F197" s="116"/>
      <c r="G197" s="116"/>
      <c r="H197" s="116"/>
    </row>
    <row r="198" spans="1:10">
      <c r="D198" s="116"/>
      <c r="F198" s="116"/>
      <c r="G198" s="116"/>
      <c r="H198" s="116"/>
      <c r="I198" s="116"/>
    </row>
    <row r="199" spans="1:10">
      <c r="D199" s="116"/>
      <c r="F199" s="116"/>
      <c r="G199" s="116"/>
      <c r="H199" s="116"/>
    </row>
    <row r="200" spans="1:10">
      <c r="F200" s="116"/>
      <c r="G200" s="116"/>
      <c r="H200" s="116"/>
    </row>
    <row r="201" spans="1:10">
      <c r="F201" s="116"/>
      <c r="G201" s="116"/>
      <c r="H201" s="116"/>
    </row>
    <row r="202" spans="1:10">
      <c r="F202" s="116"/>
      <c r="G202" s="116"/>
      <c r="H202" s="116"/>
    </row>
    <row r="203" spans="1:10">
      <c r="F203" s="116"/>
      <c r="G203" s="116"/>
      <c r="H203" s="116"/>
    </row>
    <row r="204" spans="1:10">
      <c r="F204" s="116"/>
      <c r="G204" s="116"/>
      <c r="H204" s="116"/>
    </row>
    <row r="205" spans="1:10">
      <c r="F205" s="116"/>
      <c r="G205" s="116"/>
      <c r="H205" s="116"/>
    </row>
  </sheetData>
  <mergeCells count="15">
    <mergeCell ref="A150:B150"/>
    <mergeCell ref="A1:H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44:B44"/>
    <mergeCell ref="A127:B127"/>
    <mergeCell ref="A133:B133"/>
  </mergeCells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279"/>
  <sheetViews>
    <sheetView tabSelected="1" workbookViewId="0">
      <selection activeCell="G159" sqref="G159"/>
    </sheetView>
  </sheetViews>
  <sheetFormatPr defaultRowHeight="12"/>
  <cols>
    <col min="1" max="1" width="7.85546875" style="719" customWidth="1"/>
    <col min="2" max="2" width="10.42578125" style="719" customWidth="1"/>
    <col min="3" max="3" width="9.42578125" style="719" customWidth="1"/>
    <col min="4" max="4" width="20.5703125" style="719" customWidth="1"/>
    <col min="5" max="5" width="32.5703125" style="719" customWidth="1"/>
    <col min="6" max="6" width="11.7109375" style="719" customWidth="1"/>
    <col min="7" max="7" width="19.42578125" style="719" customWidth="1"/>
    <col min="8" max="8" width="21.85546875" style="719" customWidth="1"/>
    <col min="9" max="9" width="17" style="719" customWidth="1"/>
    <col min="10" max="10" width="20" style="719" customWidth="1"/>
    <col min="11" max="11" width="18.7109375" style="719" customWidth="1"/>
    <col min="12" max="12" width="20.28515625" style="719" customWidth="1"/>
    <col min="13" max="13" width="0.140625" style="719" hidden="1" customWidth="1"/>
    <col min="14" max="14" width="13.7109375" style="719" hidden="1" customWidth="1"/>
    <col min="15" max="15" width="16.140625" style="719" customWidth="1"/>
    <col min="16" max="16" width="21.7109375" style="719" customWidth="1"/>
    <col min="17" max="17" width="19.42578125" style="719" customWidth="1"/>
    <col min="18" max="18" width="12.140625" style="719" customWidth="1"/>
    <col min="19" max="19" width="9.140625" style="719"/>
    <col min="20" max="20" width="12.7109375" style="719" bestFit="1" customWidth="1"/>
    <col min="21" max="21" width="10.140625" style="719" bestFit="1" customWidth="1"/>
    <col min="22" max="256" width="9.140625" style="719"/>
    <col min="257" max="257" width="7.85546875" style="719" customWidth="1"/>
    <col min="258" max="258" width="10.42578125" style="719" customWidth="1"/>
    <col min="259" max="259" width="9.42578125" style="719" customWidth="1"/>
    <col min="260" max="260" width="20.5703125" style="719" customWidth="1"/>
    <col min="261" max="261" width="32.5703125" style="719" customWidth="1"/>
    <col min="262" max="262" width="11.7109375" style="719" customWidth="1"/>
    <col min="263" max="263" width="19.42578125" style="719" customWidth="1"/>
    <col min="264" max="264" width="21.85546875" style="719" customWidth="1"/>
    <col min="265" max="265" width="17" style="719" customWidth="1"/>
    <col min="266" max="266" width="20" style="719" customWidth="1"/>
    <col min="267" max="267" width="18.7109375" style="719" customWidth="1"/>
    <col min="268" max="268" width="20.28515625" style="719" customWidth="1"/>
    <col min="269" max="270" width="0" style="719" hidden="1" customWidth="1"/>
    <col min="271" max="271" width="16.140625" style="719" customWidth="1"/>
    <col min="272" max="272" width="21.7109375" style="719" customWidth="1"/>
    <col min="273" max="273" width="19.42578125" style="719" customWidth="1"/>
    <col min="274" max="274" width="12.140625" style="719" customWidth="1"/>
    <col min="275" max="275" width="9.140625" style="719"/>
    <col min="276" max="276" width="12.7109375" style="719" bestFit="1" customWidth="1"/>
    <col min="277" max="277" width="10.140625" style="719" bestFit="1" customWidth="1"/>
    <col min="278" max="512" width="9.140625" style="719"/>
    <col min="513" max="513" width="7.85546875" style="719" customWidth="1"/>
    <col min="514" max="514" width="10.42578125" style="719" customWidth="1"/>
    <col min="515" max="515" width="9.42578125" style="719" customWidth="1"/>
    <col min="516" max="516" width="20.5703125" style="719" customWidth="1"/>
    <col min="517" max="517" width="32.5703125" style="719" customWidth="1"/>
    <col min="518" max="518" width="11.7109375" style="719" customWidth="1"/>
    <col min="519" max="519" width="19.42578125" style="719" customWidth="1"/>
    <col min="520" max="520" width="21.85546875" style="719" customWidth="1"/>
    <col min="521" max="521" width="17" style="719" customWidth="1"/>
    <col min="522" max="522" width="20" style="719" customWidth="1"/>
    <col min="523" max="523" width="18.7109375" style="719" customWidth="1"/>
    <col min="524" max="524" width="20.28515625" style="719" customWidth="1"/>
    <col min="525" max="526" width="0" style="719" hidden="1" customWidth="1"/>
    <col min="527" max="527" width="16.140625" style="719" customWidth="1"/>
    <col min="528" max="528" width="21.7109375" style="719" customWidth="1"/>
    <col min="529" max="529" width="19.42578125" style="719" customWidth="1"/>
    <col min="530" max="530" width="12.140625" style="719" customWidth="1"/>
    <col min="531" max="531" width="9.140625" style="719"/>
    <col min="532" max="532" width="12.7109375" style="719" bestFit="1" customWidth="1"/>
    <col min="533" max="533" width="10.140625" style="719" bestFit="1" customWidth="1"/>
    <col min="534" max="768" width="9.140625" style="719"/>
    <col min="769" max="769" width="7.85546875" style="719" customWidth="1"/>
    <col min="770" max="770" width="10.42578125" style="719" customWidth="1"/>
    <col min="771" max="771" width="9.42578125" style="719" customWidth="1"/>
    <col min="772" max="772" width="20.5703125" style="719" customWidth="1"/>
    <col min="773" max="773" width="32.5703125" style="719" customWidth="1"/>
    <col min="774" max="774" width="11.7109375" style="719" customWidth="1"/>
    <col min="775" max="775" width="19.42578125" style="719" customWidth="1"/>
    <col min="776" max="776" width="21.85546875" style="719" customWidth="1"/>
    <col min="777" max="777" width="17" style="719" customWidth="1"/>
    <col min="778" max="778" width="20" style="719" customWidth="1"/>
    <col min="779" max="779" width="18.7109375" style="719" customWidth="1"/>
    <col min="780" max="780" width="20.28515625" style="719" customWidth="1"/>
    <col min="781" max="782" width="0" style="719" hidden="1" customWidth="1"/>
    <col min="783" max="783" width="16.140625" style="719" customWidth="1"/>
    <col min="784" max="784" width="21.7109375" style="719" customWidth="1"/>
    <col min="785" max="785" width="19.42578125" style="719" customWidth="1"/>
    <col min="786" max="786" width="12.140625" style="719" customWidth="1"/>
    <col min="787" max="787" width="9.140625" style="719"/>
    <col min="788" max="788" width="12.7109375" style="719" bestFit="1" customWidth="1"/>
    <col min="789" max="789" width="10.140625" style="719" bestFit="1" customWidth="1"/>
    <col min="790" max="1024" width="9.140625" style="719"/>
    <col min="1025" max="1025" width="7.85546875" style="719" customWidth="1"/>
    <col min="1026" max="1026" width="10.42578125" style="719" customWidth="1"/>
    <col min="1027" max="1027" width="9.42578125" style="719" customWidth="1"/>
    <col min="1028" max="1028" width="20.5703125" style="719" customWidth="1"/>
    <col min="1029" max="1029" width="32.5703125" style="719" customWidth="1"/>
    <col min="1030" max="1030" width="11.7109375" style="719" customWidth="1"/>
    <col min="1031" max="1031" width="19.42578125" style="719" customWidth="1"/>
    <col min="1032" max="1032" width="21.85546875" style="719" customWidth="1"/>
    <col min="1033" max="1033" width="17" style="719" customWidth="1"/>
    <col min="1034" max="1034" width="20" style="719" customWidth="1"/>
    <col min="1035" max="1035" width="18.7109375" style="719" customWidth="1"/>
    <col min="1036" max="1036" width="20.28515625" style="719" customWidth="1"/>
    <col min="1037" max="1038" width="0" style="719" hidden="1" customWidth="1"/>
    <col min="1039" max="1039" width="16.140625" style="719" customWidth="1"/>
    <col min="1040" max="1040" width="21.7109375" style="719" customWidth="1"/>
    <col min="1041" max="1041" width="19.42578125" style="719" customWidth="1"/>
    <col min="1042" max="1042" width="12.140625" style="719" customWidth="1"/>
    <col min="1043" max="1043" width="9.140625" style="719"/>
    <col min="1044" max="1044" width="12.7109375" style="719" bestFit="1" customWidth="1"/>
    <col min="1045" max="1045" width="10.140625" style="719" bestFit="1" customWidth="1"/>
    <col min="1046" max="1280" width="9.140625" style="719"/>
    <col min="1281" max="1281" width="7.85546875" style="719" customWidth="1"/>
    <col min="1282" max="1282" width="10.42578125" style="719" customWidth="1"/>
    <col min="1283" max="1283" width="9.42578125" style="719" customWidth="1"/>
    <col min="1284" max="1284" width="20.5703125" style="719" customWidth="1"/>
    <col min="1285" max="1285" width="32.5703125" style="719" customWidth="1"/>
    <col min="1286" max="1286" width="11.7109375" style="719" customWidth="1"/>
    <col min="1287" max="1287" width="19.42578125" style="719" customWidth="1"/>
    <col min="1288" max="1288" width="21.85546875" style="719" customWidth="1"/>
    <col min="1289" max="1289" width="17" style="719" customWidth="1"/>
    <col min="1290" max="1290" width="20" style="719" customWidth="1"/>
    <col min="1291" max="1291" width="18.7109375" style="719" customWidth="1"/>
    <col min="1292" max="1292" width="20.28515625" style="719" customWidth="1"/>
    <col min="1293" max="1294" width="0" style="719" hidden="1" customWidth="1"/>
    <col min="1295" max="1295" width="16.140625" style="719" customWidth="1"/>
    <col min="1296" max="1296" width="21.7109375" style="719" customWidth="1"/>
    <col min="1297" max="1297" width="19.42578125" style="719" customWidth="1"/>
    <col min="1298" max="1298" width="12.140625" style="719" customWidth="1"/>
    <col min="1299" max="1299" width="9.140625" style="719"/>
    <col min="1300" max="1300" width="12.7109375" style="719" bestFit="1" customWidth="1"/>
    <col min="1301" max="1301" width="10.140625" style="719" bestFit="1" customWidth="1"/>
    <col min="1302" max="1536" width="9.140625" style="719"/>
    <col min="1537" max="1537" width="7.85546875" style="719" customWidth="1"/>
    <col min="1538" max="1538" width="10.42578125" style="719" customWidth="1"/>
    <col min="1539" max="1539" width="9.42578125" style="719" customWidth="1"/>
    <col min="1540" max="1540" width="20.5703125" style="719" customWidth="1"/>
    <col min="1541" max="1541" width="32.5703125" style="719" customWidth="1"/>
    <col min="1542" max="1542" width="11.7109375" style="719" customWidth="1"/>
    <col min="1543" max="1543" width="19.42578125" style="719" customWidth="1"/>
    <col min="1544" max="1544" width="21.85546875" style="719" customWidth="1"/>
    <col min="1545" max="1545" width="17" style="719" customWidth="1"/>
    <col min="1546" max="1546" width="20" style="719" customWidth="1"/>
    <col min="1547" max="1547" width="18.7109375" style="719" customWidth="1"/>
    <col min="1548" max="1548" width="20.28515625" style="719" customWidth="1"/>
    <col min="1549" max="1550" width="0" style="719" hidden="1" customWidth="1"/>
    <col min="1551" max="1551" width="16.140625" style="719" customWidth="1"/>
    <col min="1552" max="1552" width="21.7109375" style="719" customWidth="1"/>
    <col min="1553" max="1553" width="19.42578125" style="719" customWidth="1"/>
    <col min="1554" max="1554" width="12.140625" style="719" customWidth="1"/>
    <col min="1555" max="1555" width="9.140625" style="719"/>
    <col min="1556" max="1556" width="12.7109375" style="719" bestFit="1" customWidth="1"/>
    <col min="1557" max="1557" width="10.140625" style="719" bestFit="1" customWidth="1"/>
    <col min="1558" max="1792" width="9.140625" style="719"/>
    <col min="1793" max="1793" width="7.85546875" style="719" customWidth="1"/>
    <col min="1794" max="1794" width="10.42578125" style="719" customWidth="1"/>
    <col min="1795" max="1795" width="9.42578125" style="719" customWidth="1"/>
    <col min="1796" max="1796" width="20.5703125" style="719" customWidth="1"/>
    <col min="1797" max="1797" width="32.5703125" style="719" customWidth="1"/>
    <col min="1798" max="1798" width="11.7109375" style="719" customWidth="1"/>
    <col min="1799" max="1799" width="19.42578125" style="719" customWidth="1"/>
    <col min="1800" max="1800" width="21.85546875" style="719" customWidth="1"/>
    <col min="1801" max="1801" width="17" style="719" customWidth="1"/>
    <col min="1802" max="1802" width="20" style="719" customWidth="1"/>
    <col min="1803" max="1803" width="18.7109375" style="719" customWidth="1"/>
    <col min="1804" max="1804" width="20.28515625" style="719" customWidth="1"/>
    <col min="1805" max="1806" width="0" style="719" hidden="1" customWidth="1"/>
    <col min="1807" max="1807" width="16.140625" style="719" customWidth="1"/>
    <col min="1808" max="1808" width="21.7109375" style="719" customWidth="1"/>
    <col min="1809" max="1809" width="19.42578125" style="719" customWidth="1"/>
    <col min="1810" max="1810" width="12.140625" style="719" customWidth="1"/>
    <col min="1811" max="1811" width="9.140625" style="719"/>
    <col min="1812" max="1812" width="12.7109375" style="719" bestFit="1" customWidth="1"/>
    <col min="1813" max="1813" width="10.140625" style="719" bestFit="1" customWidth="1"/>
    <col min="1814" max="2048" width="9.140625" style="719"/>
    <col min="2049" max="2049" width="7.85546875" style="719" customWidth="1"/>
    <col min="2050" max="2050" width="10.42578125" style="719" customWidth="1"/>
    <col min="2051" max="2051" width="9.42578125" style="719" customWidth="1"/>
    <col min="2052" max="2052" width="20.5703125" style="719" customWidth="1"/>
    <col min="2053" max="2053" width="32.5703125" style="719" customWidth="1"/>
    <col min="2054" max="2054" width="11.7109375" style="719" customWidth="1"/>
    <col min="2055" max="2055" width="19.42578125" style="719" customWidth="1"/>
    <col min="2056" max="2056" width="21.85546875" style="719" customWidth="1"/>
    <col min="2057" max="2057" width="17" style="719" customWidth="1"/>
    <col min="2058" max="2058" width="20" style="719" customWidth="1"/>
    <col min="2059" max="2059" width="18.7109375" style="719" customWidth="1"/>
    <col min="2060" max="2060" width="20.28515625" style="719" customWidth="1"/>
    <col min="2061" max="2062" width="0" style="719" hidden="1" customWidth="1"/>
    <col min="2063" max="2063" width="16.140625" style="719" customWidth="1"/>
    <col min="2064" max="2064" width="21.7109375" style="719" customWidth="1"/>
    <col min="2065" max="2065" width="19.42578125" style="719" customWidth="1"/>
    <col min="2066" max="2066" width="12.140625" style="719" customWidth="1"/>
    <col min="2067" max="2067" width="9.140625" style="719"/>
    <col min="2068" max="2068" width="12.7109375" style="719" bestFit="1" customWidth="1"/>
    <col min="2069" max="2069" width="10.140625" style="719" bestFit="1" customWidth="1"/>
    <col min="2070" max="2304" width="9.140625" style="719"/>
    <col min="2305" max="2305" width="7.85546875" style="719" customWidth="1"/>
    <col min="2306" max="2306" width="10.42578125" style="719" customWidth="1"/>
    <col min="2307" max="2307" width="9.42578125" style="719" customWidth="1"/>
    <col min="2308" max="2308" width="20.5703125" style="719" customWidth="1"/>
    <col min="2309" max="2309" width="32.5703125" style="719" customWidth="1"/>
    <col min="2310" max="2310" width="11.7109375" style="719" customWidth="1"/>
    <col min="2311" max="2311" width="19.42578125" style="719" customWidth="1"/>
    <col min="2312" max="2312" width="21.85546875" style="719" customWidth="1"/>
    <col min="2313" max="2313" width="17" style="719" customWidth="1"/>
    <col min="2314" max="2314" width="20" style="719" customWidth="1"/>
    <col min="2315" max="2315" width="18.7109375" style="719" customWidth="1"/>
    <col min="2316" max="2316" width="20.28515625" style="719" customWidth="1"/>
    <col min="2317" max="2318" width="0" style="719" hidden="1" customWidth="1"/>
    <col min="2319" max="2319" width="16.140625" style="719" customWidth="1"/>
    <col min="2320" max="2320" width="21.7109375" style="719" customWidth="1"/>
    <col min="2321" max="2321" width="19.42578125" style="719" customWidth="1"/>
    <col min="2322" max="2322" width="12.140625" style="719" customWidth="1"/>
    <col min="2323" max="2323" width="9.140625" style="719"/>
    <col min="2324" max="2324" width="12.7109375" style="719" bestFit="1" customWidth="1"/>
    <col min="2325" max="2325" width="10.140625" style="719" bestFit="1" customWidth="1"/>
    <col min="2326" max="2560" width="9.140625" style="719"/>
    <col min="2561" max="2561" width="7.85546875" style="719" customWidth="1"/>
    <col min="2562" max="2562" width="10.42578125" style="719" customWidth="1"/>
    <col min="2563" max="2563" width="9.42578125" style="719" customWidth="1"/>
    <col min="2564" max="2564" width="20.5703125" style="719" customWidth="1"/>
    <col min="2565" max="2565" width="32.5703125" style="719" customWidth="1"/>
    <col min="2566" max="2566" width="11.7109375" style="719" customWidth="1"/>
    <col min="2567" max="2567" width="19.42578125" style="719" customWidth="1"/>
    <col min="2568" max="2568" width="21.85546875" style="719" customWidth="1"/>
    <col min="2569" max="2569" width="17" style="719" customWidth="1"/>
    <col min="2570" max="2570" width="20" style="719" customWidth="1"/>
    <col min="2571" max="2571" width="18.7109375" style="719" customWidth="1"/>
    <col min="2572" max="2572" width="20.28515625" style="719" customWidth="1"/>
    <col min="2573" max="2574" width="0" style="719" hidden="1" customWidth="1"/>
    <col min="2575" max="2575" width="16.140625" style="719" customWidth="1"/>
    <col min="2576" max="2576" width="21.7109375" style="719" customWidth="1"/>
    <col min="2577" max="2577" width="19.42578125" style="719" customWidth="1"/>
    <col min="2578" max="2578" width="12.140625" style="719" customWidth="1"/>
    <col min="2579" max="2579" width="9.140625" style="719"/>
    <col min="2580" max="2580" width="12.7109375" style="719" bestFit="1" customWidth="1"/>
    <col min="2581" max="2581" width="10.140625" style="719" bestFit="1" customWidth="1"/>
    <col min="2582" max="2816" width="9.140625" style="719"/>
    <col min="2817" max="2817" width="7.85546875" style="719" customWidth="1"/>
    <col min="2818" max="2818" width="10.42578125" style="719" customWidth="1"/>
    <col min="2819" max="2819" width="9.42578125" style="719" customWidth="1"/>
    <col min="2820" max="2820" width="20.5703125" style="719" customWidth="1"/>
    <col min="2821" max="2821" width="32.5703125" style="719" customWidth="1"/>
    <col min="2822" max="2822" width="11.7109375" style="719" customWidth="1"/>
    <col min="2823" max="2823" width="19.42578125" style="719" customWidth="1"/>
    <col min="2824" max="2824" width="21.85546875" style="719" customWidth="1"/>
    <col min="2825" max="2825" width="17" style="719" customWidth="1"/>
    <col min="2826" max="2826" width="20" style="719" customWidth="1"/>
    <col min="2827" max="2827" width="18.7109375" style="719" customWidth="1"/>
    <col min="2828" max="2828" width="20.28515625" style="719" customWidth="1"/>
    <col min="2829" max="2830" width="0" style="719" hidden="1" customWidth="1"/>
    <col min="2831" max="2831" width="16.140625" style="719" customWidth="1"/>
    <col min="2832" max="2832" width="21.7109375" style="719" customWidth="1"/>
    <col min="2833" max="2833" width="19.42578125" style="719" customWidth="1"/>
    <col min="2834" max="2834" width="12.140625" style="719" customWidth="1"/>
    <col min="2835" max="2835" width="9.140625" style="719"/>
    <col min="2836" max="2836" width="12.7109375" style="719" bestFit="1" customWidth="1"/>
    <col min="2837" max="2837" width="10.140625" style="719" bestFit="1" customWidth="1"/>
    <col min="2838" max="3072" width="9.140625" style="719"/>
    <col min="3073" max="3073" width="7.85546875" style="719" customWidth="1"/>
    <col min="3074" max="3074" width="10.42578125" style="719" customWidth="1"/>
    <col min="3075" max="3075" width="9.42578125" style="719" customWidth="1"/>
    <col min="3076" max="3076" width="20.5703125" style="719" customWidth="1"/>
    <col min="3077" max="3077" width="32.5703125" style="719" customWidth="1"/>
    <col min="3078" max="3078" width="11.7109375" style="719" customWidth="1"/>
    <col min="3079" max="3079" width="19.42578125" style="719" customWidth="1"/>
    <col min="3080" max="3080" width="21.85546875" style="719" customWidth="1"/>
    <col min="3081" max="3081" width="17" style="719" customWidth="1"/>
    <col min="3082" max="3082" width="20" style="719" customWidth="1"/>
    <col min="3083" max="3083" width="18.7109375" style="719" customWidth="1"/>
    <col min="3084" max="3084" width="20.28515625" style="719" customWidth="1"/>
    <col min="3085" max="3086" width="0" style="719" hidden="1" customWidth="1"/>
    <col min="3087" max="3087" width="16.140625" style="719" customWidth="1"/>
    <col min="3088" max="3088" width="21.7109375" style="719" customWidth="1"/>
    <col min="3089" max="3089" width="19.42578125" style="719" customWidth="1"/>
    <col min="3090" max="3090" width="12.140625" style="719" customWidth="1"/>
    <col min="3091" max="3091" width="9.140625" style="719"/>
    <col min="3092" max="3092" width="12.7109375" style="719" bestFit="1" customWidth="1"/>
    <col min="3093" max="3093" width="10.140625" style="719" bestFit="1" customWidth="1"/>
    <col min="3094" max="3328" width="9.140625" style="719"/>
    <col min="3329" max="3329" width="7.85546875" style="719" customWidth="1"/>
    <col min="3330" max="3330" width="10.42578125" style="719" customWidth="1"/>
    <col min="3331" max="3331" width="9.42578125" style="719" customWidth="1"/>
    <col min="3332" max="3332" width="20.5703125" style="719" customWidth="1"/>
    <col min="3333" max="3333" width="32.5703125" style="719" customWidth="1"/>
    <col min="3334" max="3334" width="11.7109375" style="719" customWidth="1"/>
    <col min="3335" max="3335" width="19.42578125" style="719" customWidth="1"/>
    <col min="3336" max="3336" width="21.85546875" style="719" customWidth="1"/>
    <col min="3337" max="3337" width="17" style="719" customWidth="1"/>
    <col min="3338" max="3338" width="20" style="719" customWidth="1"/>
    <col min="3339" max="3339" width="18.7109375" style="719" customWidth="1"/>
    <col min="3340" max="3340" width="20.28515625" style="719" customWidth="1"/>
    <col min="3341" max="3342" width="0" style="719" hidden="1" customWidth="1"/>
    <col min="3343" max="3343" width="16.140625" style="719" customWidth="1"/>
    <col min="3344" max="3344" width="21.7109375" style="719" customWidth="1"/>
    <col min="3345" max="3345" width="19.42578125" style="719" customWidth="1"/>
    <col min="3346" max="3346" width="12.140625" style="719" customWidth="1"/>
    <col min="3347" max="3347" width="9.140625" style="719"/>
    <col min="3348" max="3348" width="12.7109375" style="719" bestFit="1" customWidth="1"/>
    <col min="3349" max="3349" width="10.140625" style="719" bestFit="1" customWidth="1"/>
    <col min="3350" max="3584" width="9.140625" style="719"/>
    <col min="3585" max="3585" width="7.85546875" style="719" customWidth="1"/>
    <col min="3586" max="3586" width="10.42578125" style="719" customWidth="1"/>
    <col min="3587" max="3587" width="9.42578125" style="719" customWidth="1"/>
    <col min="3588" max="3588" width="20.5703125" style="719" customWidth="1"/>
    <col min="3589" max="3589" width="32.5703125" style="719" customWidth="1"/>
    <col min="3590" max="3590" width="11.7109375" style="719" customWidth="1"/>
    <col min="3591" max="3591" width="19.42578125" style="719" customWidth="1"/>
    <col min="3592" max="3592" width="21.85546875" style="719" customWidth="1"/>
    <col min="3593" max="3593" width="17" style="719" customWidth="1"/>
    <col min="3594" max="3594" width="20" style="719" customWidth="1"/>
    <col min="3595" max="3595" width="18.7109375" style="719" customWidth="1"/>
    <col min="3596" max="3596" width="20.28515625" style="719" customWidth="1"/>
    <col min="3597" max="3598" width="0" style="719" hidden="1" customWidth="1"/>
    <col min="3599" max="3599" width="16.140625" style="719" customWidth="1"/>
    <col min="3600" max="3600" width="21.7109375" style="719" customWidth="1"/>
    <col min="3601" max="3601" width="19.42578125" style="719" customWidth="1"/>
    <col min="3602" max="3602" width="12.140625" style="719" customWidth="1"/>
    <col min="3603" max="3603" width="9.140625" style="719"/>
    <col min="3604" max="3604" width="12.7109375" style="719" bestFit="1" customWidth="1"/>
    <col min="3605" max="3605" width="10.140625" style="719" bestFit="1" customWidth="1"/>
    <col min="3606" max="3840" width="9.140625" style="719"/>
    <col min="3841" max="3841" width="7.85546875" style="719" customWidth="1"/>
    <col min="3842" max="3842" width="10.42578125" style="719" customWidth="1"/>
    <col min="3843" max="3843" width="9.42578125" style="719" customWidth="1"/>
    <col min="3844" max="3844" width="20.5703125" style="719" customWidth="1"/>
    <col min="3845" max="3845" width="32.5703125" style="719" customWidth="1"/>
    <col min="3846" max="3846" width="11.7109375" style="719" customWidth="1"/>
    <col min="3847" max="3847" width="19.42578125" style="719" customWidth="1"/>
    <col min="3848" max="3848" width="21.85546875" style="719" customWidth="1"/>
    <col min="3849" max="3849" width="17" style="719" customWidth="1"/>
    <col min="3850" max="3850" width="20" style="719" customWidth="1"/>
    <col min="3851" max="3851" width="18.7109375" style="719" customWidth="1"/>
    <col min="3852" max="3852" width="20.28515625" style="719" customWidth="1"/>
    <col min="3853" max="3854" width="0" style="719" hidden="1" customWidth="1"/>
    <col min="3855" max="3855" width="16.140625" style="719" customWidth="1"/>
    <col min="3856" max="3856" width="21.7109375" style="719" customWidth="1"/>
    <col min="3857" max="3857" width="19.42578125" style="719" customWidth="1"/>
    <col min="3858" max="3858" width="12.140625" style="719" customWidth="1"/>
    <col min="3859" max="3859" width="9.140625" style="719"/>
    <col min="3860" max="3860" width="12.7109375" style="719" bestFit="1" customWidth="1"/>
    <col min="3861" max="3861" width="10.140625" style="719" bestFit="1" customWidth="1"/>
    <col min="3862" max="4096" width="9.140625" style="719"/>
    <col min="4097" max="4097" width="7.85546875" style="719" customWidth="1"/>
    <col min="4098" max="4098" width="10.42578125" style="719" customWidth="1"/>
    <col min="4099" max="4099" width="9.42578125" style="719" customWidth="1"/>
    <col min="4100" max="4100" width="20.5703125" style="719" customWidth="1"/>
    <col min="4101" max="4101" width="32.5703125" style="719" customWidth="1"/>
    <col min="4102" max="4102" width="11.7109375" style="719" customWidth="1"/>
    <col min="4103" max="4103" width="19.42578125" style="719" customWidth="1"/>
    <col min="4104" max="4104" width="21.85546875" style="719" customWidth="1"/>
    <col min="4105" max="4105" width="17" style="719" customWidth="1"/>
    <col min="4106" max="4106" width="20" style="719" customWidth="1"/>
    <col min="4107" max="4107" width="18.7109375" style="719" customWidth="1"/>
    <col min="4108" max="4108" width="20.28515625" style="719" customWidth="1"/>
    <col min="4109" max="4110" width="0" style="719" hidden="1" customWidth="1"/>
    <col min="4111" max="4111" width="16.140625" style="719" customWidth="1"/>
    <col min="4112" max="4112" width="21.7109375" style="719" customWidth="1"/>
    <col min="4113" max="4113" width="19.42578125" style="719" customWidth="1"/>
    <col min="4114" max="4114" width="12.140625" style="719" customWidth="1"/>
    <col min="4115" max="4115" width="9.140625" style="719"/>
    <col min="4116" max="4116" width="12.7109375" style="719" bestFit="1" customWidth="1"/>
    <col min="4117" max="4117" width="10.140625" style="719" bestFit="1" customWidth="1"/>
    <col min="4118" max="4352" width="9.140625" style="719"/>
    <col min="4353" max="4353" width="7.85546875" style="719" customWidth="1"/>
    <col min="4354" max="4354" width="10.42578125" style="719" customWidth="1"/>
    <col min="4355" max="4355" width="9.42578125" style="719" customWidth="1"/>
    <col min="4356" max="4356" width="20.5703125" style="719" customWidth="1"/>
    <col min="4357" max="4357" width="32.5703125" style="719" customWidth="1"/>
    <col min="4358" max="4358" width="11.7109375" style="719" customWidth="1"/>
    <col min="4359" max="4359" width="19.42578125" style="719" customWidth="1"/>
    <col min="4360" max="4360" width="21.85546875" style="719" customWidth="1"/>
    <col min="4361" max="4361" width="17" style="719" customWidth="1"/>
    <col min="4362" max="4362" width="20" style="719" customWidth="1"/>
    <col min="4363" max="4363" width="18.7109375" style="719" customWidth="1"/>
    <col min="4364" max="4364" width="20.28515625" style="719" customWidth="1"/>
    <col min="4365" max="4366" width="0" style="719" hidden="1" customWidth="1"/>
    <col min="4367" max="4367" width="16.140625" style="719" customWidth="1"/>
    <col min="4368" max="4368" width="21.7109375" style="719" customWidth="1"/>
    <col min="4369" max="4369" width="19.42578125" style="719" customWidth="1"/>
    <col min="4370" max="4370" width="12.140625" style="719" customWidth="1"/>
    <col min="4371" max="4371" width="9.140625" style="719"/>
    <col min="4372" max="4372" width="12.7109375" style="719" bestFit="1" customWidth="1"/>
    <col min="4373" max="4373" width="10.140625" style="719" bestFit="1" customWidth="1"/>
    <col min="4374" max="4608" width="9.140625" style="719"/>
    <col min="4609" max="4609" width="7.85546875" style="719" customWidth="1"/>
    <col min="4610" max="4610" width="10.42578125" style="719" customWidth="1"/>
    <col min="4611" max="4611" width="9.42578125" style="719" customWidth="1"/>
    <col min="4612" max="4612" width="20.5703125" style="719" customWidth="1"/>
    <col min="4613" max="4613" width="32.5703125" style="719" customWidth="1"/>
    <col min="4614" max="4614" width="11.7109375" style="719" customWidth="1"/>
    <col min="4615" max="4615" width="19.42578125" style="719" customWidth="1"/>
    <col min="4616" max="4616" width="21.85546875" style="719" customWidth="1"/>
    <col min="4617" max="4617" width="17" style="719" customWidth="1"/>
    <col min="4618" max="4618" width="20" style="719" customWidth="1"/>
    <col min="4619" max="4619" width="18.7109375" style="719" customWidth="1"/>
    <col min="4620" max="4620" width="20.28515625" style="719" customWidth="1"/>
    <col min="4621" max="4622" width="0" style="719" hidden="1" customWidth="1"/>
    <col min="4623" max="4623" width="16.140625" style="719" customWidth="1"/>
    <col min="4624" max="4624" width="21.7109375" style="719" customWidth="1"/>
    <col min="4625" max="4625" width="19.42578125" style="719" customWidth="1"/>
    <col min="4626" max="4626" width="12.140625" style="719" customWidth="1"/>
    <col min="4627" max="4627" width="9.140625" style="719"/>
    <col min="4628" max="4628" width="12.7109375" style="719" bestFit="1" customWidth="1"/>
    <col min="4629" max="4629" width="10.140625" style="719" bestFit="1" customWidth="1"/>
    <col min="4630" max="4864" width="9.140625" style="719"/>
    <col min="4865" max="4865" width="7.85546875" style="719" customWidth="1"/>
    <col min="4866" max="4866" width="10.42578125" style="719" customWidth="1"/>
    <col min="4867" max="4867" width="9.42578125" style="719" customWidth="1"/>
    <col min="4868" max="4868" width="20.5703125" style="719" customWidth="1"/>
    <col min="4869" max="4869" width="32.5703125" style="719" customWidth="1"/>
    <col min="4870" max="4870" width="11.7109375" style="719" customWidth="1"/>
    <col min="4871" max="4871" width="19.42578125" style="719" customWidth="1"/>
    <col min="4872" max="4872" width="21.85546875" style="719" customWidth="1"/>
    <col min="4873" max="4873" width="17" style="719" customWidth="1"/>
    <col min="4874" max="4874" width="20" style="719" customWidth="1"/>
    <col min="4875" max="4875" width="18.7109375" style="719" customWidth="1"/>
    <col min="4876" max="4876" width="20.28515625" style="719" customWidth="1"/>
    <col min="4877" max="4878" width="0" style="719" hidden="1" customWidth="1"/>
    <col min="4879" max="4879" width="16.140625" style="719" customWidth="1"/>
    <col min="4880" max="4880" width="21.7109375" style="719" customWidth="1"/>
    <col min="4881" max="4881" width="19.42578125" style="719" customWidth="1"/>
    <col min="4882" max="4882" width="12.140625" style="719" customWidth="1"/>
    <col min="4883" max="4883" width="9.140625" style="719"/>
    <col min="4884" max="4884" width="12.7109375" style="719" bestFit="1" customWidth="1"/>
    <col min="4885" max="4885" width="10.140625" style="719" bestFit="1" customWidth="1"/>
    <col min="4886" max="5120" width="9.140625" style="719"/>
    <col min="5121" max="5121" width="7.85546875" style="719" customWidth="1"/>
    <col min="5122" max="5122" width="10.42578125" style="719" customWidth="1"/>
    <col min="5123" max="5123" width="9.42578125" style="719" customWidth="1"/>
    <col min="5124" max="5124" width="20.5703125" style="719" customWidth="1"/>
    <col min="5125" max="5125" width="32.5703125" style="719" customWidth="1"/>
    <col min="5126" max="5126" width="11.7109375" style="719" customWidth="1"/>
    <col min="5127" max="5127" width="19.42578125" style="719" customWidth="1"/>
    <col min="5128" max="5128" width="21.85546875" style="719" customWidth="1"/>
    <col min="5129" max="5129" width="17" style="719" customWidth="1"/>
    <col min="5130" max="5130" width="20" style="719" customWidth="1"/>
    <col min="5131" max="5131" width="18.7109375" style="719" customWidth="1"/>
    <col min="5132" max="5132" width="20.28515625" style="719" customWidth="1"/>
    <col min="5133" max="5134" width="0" style="719" hidden="1" customWidth="1"/>
    <col min="5135" max="5135" width="16.140625" style="719" customWidth="1"/>
    <col min="5136" max="5136" width="21.7109375" style="719" customWidth="1"/>
    <col min="5137" max="5137" width="19.42578125" style="719" customWidth="1"/>
    <col min="5138" max="5138" width="12.140625" style="719" customWidth="1"/>
    <col min="5139" max="5139" width="9.140625" style="719"/>
    <col min="5140" max="5140" width="12.7109375" style="719" bestFit="1" customWidth="1"/>
    <col min="5141" max="5141" width="10.140625" style="719" bestFit="1" customWidth="1"/>
    <col min="5142" max="5376" width="9.140625" style="719"/>
    <col min="5377" max="5377" width="7.85546875" style="719" customWidth="1"/>
    <col min="5378" max="5378" width="10.42578125" style="719" customWidth="1"/>
    <col min="5379" max="5379" width="9.42578125" style="719" customWidth="1"/>
    <col min="5380" max="5380" width="20.5703125" style="719" customWidth="1"/>
    <col min="5381" max="5381" width="32.5703125" style="719" customWidth="1"/>
    <col min="5382" max="5382" width="11.7109375" style="719" customWidth="1"/>
    <col min="5383" max="5383" width="19.42578125" style="719" customWidth="1"/>
    <col min="5384" max="5384" width="21.85546875" style="719" customWidth="1"/>
    <col min="5385" max="5385" width="17" style="719" customWidth="1"/>
    <col min="5386" max="5386" width="20" style="719" customWidth="1"/>
    <col min="5387" max="5387" width="18.7109375" style="719" customWidth="1"/>
    <col min="5388" max="5388" width="20.28515625" style="719" customWidth="1"/>
    <col min="5389" max="5390" width="0" style="719" hidden="1" customWidth="1"/>
    <col min="5391" max="5391" width="16.140625" style="719" customWidth="1"/>
    <col min="5392" max="5392" width="21.7109375" style="719" customWidth="1"/>
    <col min="5393" max="5393" width="19.42578125" style="719" customWidth="1"/>
    <col min="5394" max="5394" width="12.140625" style="719" customWidth="1"/>
    <col min="5395" max="5395" width="9.140625" style="719"/>
    <col min="5396" max="5396" width="12.7109375" style="719" bestFit="1" customWidth="1"/>
    <col min="5397" max="5397" width="10.140625" style="719" bestFit="1" customWidth="1"/>
    <col min="5398" max="5632" width="9.140625" style="719"/>
    <col min="5633" max="5633" width="7.85546875" style="719" customWidth="1"/>
    <col min="5634" max="5634" width="10.42578125" style="719" customWidth="1"/>
    <col min="5635" max="5635" width="9.42578125" style="719" customWidth="1"/>
    <col min="5636" max="5636" width="20.5703125" style="719" customWidth="1"/>
    <col min="5637" max="5637" width="32.5703125" style="719" customWidth="1"/>
    <col min="5638" max="5638" width="11.7109375" style="719" customWidth="1"/>
    <col min="5639" max="5639" width="19.42578125" style="719" customWidth="1"/>
    <col min="5640" max="5640" width="21.85546875" style="719" customWidth="1"/>
    <col min="5641" max="5641" width="17" style="719" customWidth="1"/>
    <col min="5642" max="5642" width="20" style="719" customWidth="1"/>
    <col min="5643" max="5643" width="18.7109375" style="719" customWidth="1"/>
    <col min="5644" max="5644" width="20.28515625" style="719" customWidth="1"/>
    <col min="5645" max="5646" width="0" style="719" hidden="1" customWidth="1"/>
    <col min="5647" max="5647" width="16.140625" style="719" customWidth="1"/>
    <col min="5648" max="5648" width="21.7109375" style="719" customWidth="1"/>
    <col min="5649" max="5649" width="19.42578125" style="719" customWidth="1"/>
    <col min="5650" max="5650" width="12.140625" style="719" customWidth="1"/>
    <col min="5651" max="5651" width="9.140625" style="719"/>
    <col min="5652" max="5652" width="12.7109375" style="719" bestFit="1" customWidth="1"/>
    <col min="5653" max="5653" width="10.140625" style="719" bestFit="1" customWidth="1"/>
    <col min="5654" max="5888" width="9.140625" style="719"/>
    <col min="5889" max="5889" width="7.85546875" style="719" customWidth="1"/>
    <col min="5890" max="5890" width="10.42578125" style="719" customWidth="1"/>
    <col min="5891" max="5891" width="9.42578125" style="719" customWidth="1"/>
    <col min="5892" max="5892" width="20.5703125" style="719" customWidth="1"/>
    <col min="5893" max="5893" width="32.5703125" style="719" customWidth="1"/>
    <col min="5894" max="5894" width="11.7109375" style="719" customWidth="1"/>
    <col min="5895" max="5895" width="19.42578125" style="719" customWidth="1"/>
    <col min="5896" max="5896" width="21.85546875" style="719" customWidth="1"/>
    <col min="5897" max="5897" width="17" style="719" customWidth="1"/>
    <col min="5898" max="5898" width="20" style="719" customWidth="1"/>
    <col min="5899" max="5899" width="18.7109375" style="719" customWidth="1"/>
    <col min="5900" max="5900" width="20.28515625" style="719" customWidth="1"/>
    <col min="5901" max="5902" width="0" style="719" hidden="1" customWidth="1"/>
    <col min="5903" max="5903" width="16.140625" style="719" customWidth="1"/>
    <col min="5904" max="5904" width="21.7109375" style="719" customWidth="1"/>
    <col min="5905" max="5905" width="19.42578125" style="719" customWidth="1"/>
    <col min="5906" max="5906" width="12.140625" style="719" customWidth="1"/>
    <col min="5907" max="5907" width="9.140625" style="719"/>
    <col min="5908" max="5908" width="12.7109375" style="719" bestFit="1" customWidth="1"/>
    <col min="5909" max="5909" width="10.140625" style="719" bestFit="1" customWidth="1"/>
    <col min="5910" max="6144" width="9.140625" style="719"/>
    <col min="6145" max="6145" width="7.85546875" style="719" customWidth="1"/>
    <col min="6146" max="6146" width="10.42578125" style="719" customWidth="1"/>
    <col min="6147" max="6147" width="9.42578125" style="719" customWidth="1"/>
    <col min="6148" max="6148" width="20.5703125" style="719" customWidth="1"/>
    <col min="6149" max="6149" width="32.5703125" style="719" customWidth="1"/>
    <col min="6150" max="6150" width="11.7109375" style="719" customWidth="1"/>
    <col min="6151" max="6151" width="19.42578125" style="719" customWidth="1"/>
    <col min="6152" max="6152" width="21.85546875" style="719" customWidth="1"/>
    <col min="6153" max="6153" width="17" style="719" customWidth="1"/>
    <col min="6154" max="6154" width="20" style="719" customWidth="1"/>
    <col min="6155" max="6155" width="18.7109375" style="719" customWidth="1"/>
    <col min="6156" max="6156" width="20.28515625" style="719" customWidth="1"/>
    <col min="6157" max="6158" width="0" style="719" hidden="1" customWidth="1"/>
    <col min="6159" max="6159" width="16.140625" style="719" customWidth="1"/>
    <col min="6160" max="6160" width="21.7109375" style="719" customWidth="1"/>
    <col min="6161" max="6161" width="19.42578125" style="719" customWidth="1"/>
    <col min="6162" max="6162" width="12.140625" style="719" customWidth="1"/>
    <col min="6163" max="6163" width="9.140625" style="719"/>
    <col min="6164" max="6164" width="12.7109375" style="719" bestFit="1" customWidth="1"/>
    <col min="6165" max="6165" width="10.140625" style="719" bestFit="1" customWidth="1"/>
    <col min="6166" max="6400" width="9.140625" style="719"/>
    <col min="6401" max="6401" width="7.85546875" style="719" customWidth="1"/>
    <col min="6402" max="6402" width="10.42578125" style="719" customWidth="1"/>
    <col min="6403" max="6403" width="9.42578125" style="719" customWidth="1"/>
    <col min="6404" max="6404" width="20.5703125" style="719" customWidth="1"/>
    <col min="6405" max="6405" width="32.5703125" style="719" customWidth="1"/>
    <col min="6406" max="6406" width="11.7109375" style="719" customWidth="1"/>
    <col min="6407" max="6407" width="19.42578125" style="719" customWidth="1"/>
    <col min="6408" max="6408" width="21.85546875" style="719" customWidth="1"/>
    <col min="6409" max="6409" width="17" style="719" customWidth="1"/>
    <col min="6410" max="6410" width="20" style="719" customWidth="1"/>
    <col min="6411" max="6411" width="18.7109375" style="719" customWidth="1"/>
    <col min="6412" max="6412" width="20.28515625" style="719" customWidth="1"/>
    <col min="6413" max="6414" width="0" style="719" hidden="1" customWidth="1"/>
    <col min="6415" max="6415" width="16.140625" style="719" customWidth="1"/>
    <col min="6416" max="6416" width="21.7109375" style="719" customWidth="1"/>
    <col min="6417" max="6417" width="19.42578125" style="719" customWidth="1"/>
    <col min="6418" max="6418" width="12.140625" style="719" customWidth="1"/>
    <col min="6419" max="6419" width="9.140625" style="719"/>
    <col min="6420" max="6420" width="12.7109375" style="719" bestFit="1" customWidth="1"/>
    <col min="6421" max="6421" width="10.140625" style="719" bestFit="1" customWidth="1"/>
    <col min="6422" max="6656" width="9.140625" style="719"/>
    <col min="6657" max="6657" width="7.85546875" style="719" customWidth="1"/>
    <col min="6658" max="6658" width="10.42578125" style="719" customWidth="1"/>
    <col min="6659" max="6659" width="9.42578125" style="719" customWidth="1"/>
    <col min="6660" max="6660" width="20.5703125" style="719" customWidth="1"/>
    <col min="6661" max="6661" width="32.5703125" style="719" customWidth="1"/>
    <col min="6662" max="6662" width="11.7109375" style="719" customWidth="1"/>
    <col min="6663" max="6663" width="19.42578125" style="719" customWidth="1"/>
    <col min="6664" max="6664" width="21.85546875" style="719" customWidth="1"/>
    <col min="6665" max="6665" width="17" style="719" customWidth="1"/>
    <col min="6666" max="6666" width="20" style="719" customWidth="1"/>
    <col min="6667" max="6667" width="18.7109375" style="719" customWidth="1"/>
    <col min="6668" max="6668" width="20.28515625" style="719" customWidth="1"/>
    <col min="6669" max="6670" width="0" style="719" hidden="1" customWidth="1"/>
    <col min="6671" max="6671" width="16.140625" style="719" customWidth="1"/>
    <col min="6672" max="6672" width="21.7109375" style="719" customWidth="1"/>
    <col min="6673" max="6673" width="19.42578125" style="719" customWidth="1"/>
    <col min="6674" max="6674" width="12.140625" style="719" customWidth="1"/>
    <col min="6675" max="6675" width="9.140625" style="719"/>
    <col min="6676" max="6676" width="12.7109375" style="719" bestFit="1" customWidth="1"/>
    <col min="6677" max="6677" width="10.140625" style="719" bestFit="1" customWidth="1"/>
    <col min="6678" max="6912" width="9.140625" style="719"/>
    <col min="6913" max="6913" width="7.85546875" style="719" customWidth="1"/>
    <col min="6914" max="6914" width="10.42578125" style="719" customWidth="1"/>
    <col min="6915" max="6915" width="9.42578125" style="719" customWidth="1"/>
    <col min="6916" max="6916" width="20.5703125" style="719" customWidth="1"/>
    <col min="6917" max="6917" width="32.5703125" style="719" customWidth="1"/>
    <col min="6918" max="6918" width="11.7109375" style="719" customWidth="1"/>
    <col min="6919" max="6919" width="19.42578125" style="719" customWidth="1"/>
    <col min="6920" max="6920" width="21.85546875" style="719" customWidth="1"/>
    <col min="6921" max="6921" width="17" style="719" customWidth="1"/>
    <col min="6922" max="6922" width="20" style="719" customWidth="1"/>
    <col min="6923" max="6923" width="18.7109375" style="719" customWidth="1"/>
    <col min="6924" max="6924" width="20.28515625" style="719" customWidth="1"/>
    <col min="6925" max="6926" width="0" style="719" hidden="1" customWidth="1"/>
    <col min="6927" max="6927" width="16.140625" style="719" customWidth="1"/>
    <col min="6928" max="6928" width="21.7109375" style="719" customWidth="1"/>
    <col min="6929" max="6929" width="19.42578125" style="719" customWidth="1"/>
    <col min="6930" max="6930" width="12.140625" style="719" customWidth="1"/>
    <col min="6931" max="6931" width="9.140625" style="719"/>
    <col min="6932" max="6932" width="12.7109375" style="719" bestFit="1" customWidth="1"/>
    <col min="6933" max="6933" width="10.140625" style="719" bestFit="1" customWidth="1"/>
    <col min="6934" max="7168" width="9.140625" style="719"/>
    <col min="7169" max="7169" width="7.85546875" style="719" customWidth="1"/>
    <col min="7170" max="7170" width="10.42578125" style="719" customWidth="1"/>
    <col min="7171" max="7171" width="9.42578125" style="719" customWidth="1"/>
    <col min="7172" max="7172" width="20.5703125" style="719" customWidth="1"/>
    <col min="7173" max="7173" width="32.5703125" style="719" customWidth="1"/>
    <col min="7174" max="7174" width="11.7109375" style="719" customWidth="1"/>
    <col min="7175" max="7175" width="19.42578125" style="719" customWidth="1"/>
    <col min="7176" max="7176" width="21.85546875" style="719" customWidth="1"/>
    <col min="7177" max="7177" width="17" style="719" customWidth="1"/>
    <col min="7178" max="7178" width="20" style="719" customWidth="1"/>
    <col min="7179" max="7179" width="18.7109375" style="719" customWidth="1"/>
    <col min="7180" max="7180" width="20.28515625" style="719" customWidth="1"/>
    <col min="7181" max="7182" width="0" style="719" hidden="1" customWidth="1"/>
    <col min="7183" max="7183" width="16.140625" style="719" customWidth="1"/>
    <col min="7184" max="7184" width="21.7109375" style="719" customWidth="1"/>
    <col min="7185" max="7185" width="19.42578125" style="719" customWidth="1"/>
    <col min="7186" max="7186" width="12.140625" style="719" customWidth="1"/>
    <col min="7187" max="7187" width="9.140625" style="719"/>
    <col min="7188" max="7188" width="12.7109375" style="719" bestFit="1" customWidth="1"/>
    <col min="7189" max="7189" width="10.140625" style="719" bestFit="1" customWidth="1"/>
    <col min="7190" max="7424" width="9.140625" style="719"/>
    <col min="7425" max="7425" width="7.85546875" style="719" customWidth="1"/>
    <col min="7426" max="7426" width="10.42578125" style="719" customWidth="1"/>
    <col min="7427" max="7427" width="9.42578125" style="719" customWidth="1"/>
    <col min="7428" max="7428" width="20.5703125" style="719" customWidth="1"/>
    <col min="7429" max="7429" width="32.5703125" style="719" customWidth="1"/>
    <col min="7430" max="7430" width="11.7109375" style="719" customWidth="1"/>
    <col min="7431" max="7431" width="19.42578125" style="719" customWidth="1"/>
    <col min="7432" max="7432" width="21.85546875" style="719" customWidth="1"/>
    <col min="7433" max="7433" width="17" style="719" customWidth="1"/>
    <col min="7434" max="7434" width="20" style="719" customWidth="1"/>
    <col min="7435" max="7435" width="18.7109375" style="719" customWidth="1"/>
    <col min="7436" max="7436" width="20.28515625" style="719" customWidth="1"/>
    <col min="7437" max="7438" width="0" style="719" hidden="1" customWidth="1"/>
    <col min="7439" max="7439" width="16.140625" style="719" customWidth="1"/>
    <col min="7440" max="7440" width="21.7109375" style="719" customWidth="1"/>
    <col min="7441" max="7441" width="19.42578125" style="719" customWidth="1"/>
    <col min="7442" max="7442" width="12.140625" style="719" customWidth="1"/>
    <col min="7443" max="7443" width="9.140625" style="719"/>
    <col min="7444" max="7444" width="12.7109375" style="719" bestFit="1" customWidth="1"/>
    <col min="7445" max="7445" width="10.140625" style="719" bestFit="1" customWidth="1"/>
    <col min="7446" max="7680" width="9.140625" style="719"/>
    <col min="7681" max="7681" width="7.85546875" style="719" customWidth="1"/>
    <col min="7682" max="7682" width="10.42578125" style="719" customWidth="1"/>
    <col min="7683" max="7683" width="9.42578125" style="719" customWidth="1"/>
    <col min="7684" max="7684" width="20.5703125" style="719" customWidth="1"/>
    <col min="7685" max="7685" width="32.5703125" style="719" customWidth="1"/>
    <col min="7686" max="7686" width="11.7109375" style="719" customWidth="1"/>
    <col min="7687" max="7687" width="19.42578125" style="719" customWidth="1"/>
    <col min="7688" max="7688" width="21.85546875" style="719" customWidth="1"/>
    <col min="7689" max="7689" width="17" style="719" customWidth="1"/>
    <col min="7690" max="7690" width="20" style="719" customWidth="1"/>
    <col min="7691" max="7691" width="18.7109375" style="719" customWidth="1"/>
    <col min="7692" max="7692" width="20.28515625" style="719" customWidth="1"/>
    <col min="7693" max="7694" width="0" style="719" hidden="1" customWidth="1"/>
    <col min="7695" max="7695" width="16.140625" style="719" customWidth="1"/>
    <col min="7696" max="7696" width="21.7109375" style="719" customWidth="1"/>
    <col min="7697" max="7697" width="19.42578125" style="719" customWidth="1"/>
    <col min="7698" max="7698" width="12.140625" style="719" customWidth="1"/>
    <col min="7699" max="7699" width="9.140625" style="719"/>
    <col min="7700" max="7700" width="12.7109375" style="719" bestFit="1" customWidth="1"/>
    <col min="7701" max="7701" width="10.140625" style="719" bestFit="1" customWidth="1"/>
    <col min="7702" max="7936" width="9.140625" style="719"/>
    <col min="7937" max="7937" width="7.85546875" style="719" customWidth="1"/>
    <col min="7938" max="7938" width="10.42578125" style="719" customWidth="1"/>
    <col min="7939" max="7939" width="9.42578125" style="719" customWidth="1"/>
    <col min="7940" max="7940" width="20.5703125" style="719" customWidth="1"/>
    <col min="7941" max="7941" width="32.5703125" style="719" customWidth="1"/>
    <col min="7942" max="7942" width="11.7109375" style="719" customWidth="1"/>
    <col min="7943" max="7943" width="19.42578125" style="719" customWidth="1"/>
    <col min="7944" max="7944" width="21.85546875" style="719" customWidth="1"/>
    <col min="7945" max="7945" width="17" style="719" customWidth="1"/>
    <col min="7946" max="7946" width="20" style="719" customWidth="1"/>
    <col min="7947" max="7947" width="18.7109375" style="719" customWidth="1"/>
    <col min="7948" max="7948" width="20.28515625" style="719" customWidth="1"/>
    <col min="7949" max="7950" width="0" style="719" hidden="1" customWidth="1"/>
    <col min="7951" max="7951" width="16.140625" style="719" customWidth="1"/>
    <col min="7952" max="7952" width="21.7109375" style="719" customWidth="1"/>
    <col min="7953" max="7953" width="19.42578125" style="719" customWidth="1"/>
    <col min="7954" max="7954" width="12.140625" style="719" customWidth="1"/>
    <col min="7955" max="7955" width="9.140625" style="719"/>
    <col min="7956" max="7956" width="12.7109375" style="719" bestFit="1" customWidth="1"/>
    <col min="7957" max="7957" width="10.140625" style="719" bestFit="1" customWidth="1"/>
    <col min="7958" max="8192" width="9.140625" style="719"/>
    <col min="8193" max="8193" width="7.85546875" style="719" customWidth="1"/>
    <col min="8194" max="8194" width="10.42578125" style="719" customWidth="1"/>
    <col min="8195" max="8195" width="9.42578125" style="719" customWidth="1"/>
    <col min="8196" max="8196" width="20.5703125" style="719" customWidth="1"/>
    <col min="8197" max="8197" width="32.5703125" style="719" customWidth="1"/>
    <col min="8198" max="8198" width="11.7109375" style="719" customWidth="1"/>
    <col min="8199" max="8199" width="19.42578125" style="719" customWidth="1"/>
    <col min="8200" max="8200" width="21.85546875" style="719" customWidth="1"/>
    <col min="8201" max="8201" width="17" style="719" customWidth="1"/>
    <col min="8202" max="8202" width="20" style="719" customWidth="1"/>
    <col min="8203" max="8203" width="18.7109375" style="719" customWidth="1"/>
    <col min="8204" max="8204" width="20.28515625" style="719" customWidth="1"/>
    <col min="8205" max="8206" width="0" style="719" hidden="1" customWidth="1"/>
    <col min="8207" max="8207" width="16.140625" style="719" customWidth="1"/>
    <col min="8208" max="8208" width="21.7109375" style="719" customWidth="1"/>
    <col min="8209" max="8209" width="19.42578125" style="719" customWidth="1"/>
    <col min="8210" max="8210" width="12.140625" style="719" customWidth="1"/>
    <col min="8211" max="8211" width="9.140625" style="719"/>
    <col min="8212" max="8212" width="12.7109375" style="719" bestFit="1" customWidth="1"/>
    <col min="8213" max="8213" width="10.140625" style="719" bestFit="1" customWidth="1"/>
    <col min="8214" max="8448" width="9.140625" style="719"/>
    <col min="8449" max="8449" width="7.85546875" style="719" customWidth="1"/>
    <col min="8450" max="8450" width="10.42578125" style="719" customWidth="1"/>
    <col min="8451" max="8451" width="9.42578125" style="719" customWidth="1"/>
    <col min="8452" max="8452" width="20.5703125" style="719" customWidth="1"/>
    <col min="8453" max="8453" width="32.5703125" style="719" customWidth="1"/>
    <col min="8454" max="8454" width="11.7109375" style="719" customWidth="1"/>
    <col min="8455" max="8455" width="19.42578125" style="719" customWidth="1"/>
    <col min="8456" max="8456" width="21.85546875" style="719" customWidth="1"/>
    <col min="8457" max="8457" width="17" style="719" customWidth="1"/>
    <col min="8458" max="8458" width="20" style="719" customWidth="1"/>
    <col min="8459" max="8459" width="18.7109375" style="719" customWidth="1"/>
    <col min="8460" max="8460" width="20.28515625" style="719" customWidth="1"/>
    <col min="8461" max="8462" width="0" style="719" hidden="1" customWidth="1"/>
    <col min="8463" max="8463" width="16.140625" style="719" customWidth="1"/>
    <col min="8464" max="8464" width="21.7109375" style="719" customWidth="1"/>
    <col min="8465" max="8465" width="19.42578125" style="719" customWidth="1"/>
    <col min="8466" max="8466" width="12.140625" style="719" customWidth="1"/>
    <col min="8467" max="8467" width="9.140625" style="719"/>
    <col min="8468" max="8468" width="12.7109375" style="719" bestFit="1" customWidth="1"/>
    <col min="8469" max="8469" width="10.140625" style="719" bestFit="1" customWidth="1"/>
    <col min="8470" max="8704" width="9.140625" style="719"/>
    <col min="8705" max="8705" width="7.85546875" style="719" customWidth="1"/>
    <col min="8706" max="8706" width="10.42578125" style="719" customWidth="1"/>
    <col min="8707" max="8707" width="9.42578125" style="719" customWidth="1"/>
    <col min="8708" max="8708" width="20.5703125" style="719" customWidth="1"/>
    <col min="8709" max="8709" width="32.5703125" style="719" customWidth="1"/>
    <col min="8710" max="8710" width="11.7109375" style="719" customWidth="1"/>
    <col min="8711" max="8711" width="19.42578125" style="719" customWidth="1"/>
    <col min="8712" max="8712" width="21.85546875" style="719" customWidth="1"/>
    <col min="8713" max="8713" width="17" style="719" customWidth="1"/>
    <col min="8714" max="8714" width="20" style="719" customWidth="1"/>
    <col min="8715" max="8715" width="18.7109375" style="719" customWidth="1"/>
    <col min="8716" max="8716" width="20.28515625" style="719" customWidth="1"/>
    <col min="8717" max="8718" width="0" style="719" hidden="1" customWidth="1"/>
    <col min="8719" max="8719" width="16.140625" style="719" customWidth="1"/>
    <col min="8720" max="8720" width="21.7109375" style="719" customWidth="1"/>
    <col min="8721" max="8721" width="19.42578125" style="719" customWidth="1"/>
    <col min="8722" max="8722" width="12.140625" style="719" customWidth="1"/>
    <col min="8723" max="8723" width="9.140625" style="719"/>
    <col min="8724" max="8724" width="12.7109375" style="719" bestFit="1" customWidth="1"/>
    <col min="8725" max="8725" width="10.140625" style="719" bestFit="1" customWidth="1"/>
    <col min="8726" max="8960" width="9.140625" style="719"/>
    <col min="8961" max="8961" width="7.85546875" style="719" customWidth="1"/>
    <col min="8962" max="8962" width="10.42578125" style="719" customWidth="1"/>
    <col min="8963" max="8963" width="9.42578125" style="719" customWidth="1"/>
    <col min="8964" max="8964" width="20.5703125" style="719" customWidth="1"/>
    <col min="8965" max="8965" width="32.5703125" style="719" customWidth="1"/>
    <col min="8966" max="8966" width="11.7109375" style="719" customWidth="1"/>
    <col min="8967" max="8967" width="19.42578125" style="719" customWidth="1"/>
    <col min="8968" max="8968" width="21.85546875" style="719" customWidth="1"/>
    <col min="8969" max="8969" width="17" style="719" customWidth="1"/>
    <col min="8970" max="8970" width="20" style="719" customWidth="1"/>
    <col min="8971" max="8971" width="18.7109375" style="719" customWidth="1"/>
    <col min="8972" max="8972" width="20.28515625" style="719" customWidth="1"/>
    <col min="8973" max="8974" width="0" style="719" hidden="1" customWidth="1"/>
    <col min="8975" max="8975" width="16.140625" style="719" customWidth="1"/>
    <col min="8976" max="8976" width="21.7109375" style="719" customWidth="1"/>
    <col min="8977" max="8977" width="19.42578125" style="719" customWidth="1"/>
    <col min="8978" max="8978" width="12.140625" style="719" customWidth="1"/>
    <col min="8979" max="8979" width="9.140625" style="719"/>
    <col min="8980" max="8980" width="12.7109375" style="719" bestFit="1" customWidth="1"/>
    <col min="8981" max="8981" width="10.140625" style="719" bestFit="1" customWidth="1"/>
    <col min="8982" max="9216" width="9.140625" style="719"/>
    <col min="9217" max="9217" width="7.85546875" style="719" customWidth="1"/>
    <col min="9218" max="9218" width="10.42578125" style="719" customWidth="1"/>
    <col min="9219" max="9219" width="9.42578125" style="719" customWidth="1"/>
    <col min="9220" max="9220" width="20.5703125" style="719" customWidth="1"/>
    <col min="9221" max="9221" width="32.5703125" style="719" customWidth="1"/>
    <col min="9222" max="9222" width="11.7109375" style="719" customWidth="1"/>
    <col min="9223" max="9223" width="19.42578125" style="719" customWidth="1"/>
    <col min="9224" max="9224" width="21.85546875" style="719" customWidth="1"/>
    <col min="9225" max="9225" width="17" style="719" customWidth="1"/>
    <col min="9226" max="9226" width="20" style="719" customWidth="1"/>
    <col min="9227" max="9227" width="18.7109375" style="719" customWidth="1"/>
    <col min="9228" max="9228" width="20.28515625" style="719" customWidth="1"/>
    <col min="9229" max="9230" width="0" style="719" hidden="1" customWidth="1"/>
    <col min="9231" max="9231" width="16.140625" style="719" customWidth="1"/>
    <col min="9232" max="9232" width="21.7109375" style="719" customWidth="1"/>
    <col min="9233" max="9233" width="19.42578125" style="719" customWidth="1"/>
    <col min="9234" max="9234" width="12.140625" style="719" customWidth="1"/>
    <col min="9235" max="9235" width="9.140625" style="719"/>
    <col min="9236" max="9236" width="12.7109375" style="719" bestFit="1" customWidth="1"/>
    <col min="9237" max="9237" width="10.140625" style="719" bestFit="1" customWidth="1"/>
    <col min="9238" max="9472" width="9.140625" style="719"/>
    <col min="9473" max="9473" width="7.85546875" style="719" customWidth="1"/>
    <col min="9474" max="9474" width="10.42578125" style="719" customWidth="1"/>
    <col min="9475" max="9475" width="9.42578125" style="719" customWidth="1"/>
    <col min="9476" max="9476" width="20.5703125" style="719" customWidth="1"/>
    <col min="9477" max="9477" width="32.5703125" style="719" customWidth="1"/>
    <col min="9478" max="9478" width="11.7109375" style="719" customWidth="1"/>
    <col min="9479" max="9479" width="19.42578125" style="719" customWidth="1"/>
    <col min="9480" max="9480" width="21.85546875" style="719" customWidth="1"/>
    <col min="9481" max="9481" width="17" style="719" customWidth="1"/>
    <col min="9482" max="9482" width="20" style="719" customWidth="1"/>
    <col min="9483" max="9483" width="18.7109375" style="719" customWidth="1"/>
    <col min="9484" max="9484" width="20.28515625" style="719" customWidth="1"/>
    <col min="9485" max="9486" width="0" style="719" hidden="1" customWidth="1"/>
    <col min="9487" max="9487" width="16.140625" style="719" customWidth="1"/>
    <col min="9488" max="9488" width="21.7109375" style="719" customWidth="1"/>
    <col min="9489" max="9489" width="19.42578125" style="719" customWidth="1"/>
    <col min="9490" max="9490" width="12.140625" style="719" customWidth="1"/>
    <col min="9491" max="9491" width="9.140625" style="719"/>
    <col min="9492" max="9492" width="12.7109375" style="719" bestFit="1" customWidth="1"/>
    <col min="9493" max="9493" width="10.140625" style="719" bestFit="1" customWidth="1"/>
    <col min="9494" max="9728" width="9.140625" style="719"/>
    <col min="9729" max="9729" width="7.85546875" style="719" customWidth="1"/>
    <col min="9730" max="9730" width="10.42578125" style="719" customWidth="1"/>
    <col min="9731" max="9731" width="9.42578125" style="719" customWidth="1"/>
    <col min="9732" max="9732" width="20.5703125" style="719" customWidth="1"/>
    <col min="9733" max="9733" width="32.5703125" style="719" customWidth="1"/>
    <col min="9734" max="9734" width="11.7109375" style="719" customWidth="1"/>
    <col min="9735" max="9735" width="19.42578125" style="719" customWidth="1"/>
    <col min="9736" max="9736" width="21.85546875" style="719" customWidth="1"/>
    <col min="9737" max="9737" width="17" style="719" customWidth="1"/>
    <col min="9738" max="9738" width="20" style="719" customWidth="1"/>
    <col min="9739" max="9739" width="18.7109375" style="719" customWidth="1"/>
    <col min="9740" max="9740" width="20.28515625" style="719" customWidth="1"/>
    <col min="9741" max="9742" width="0" style="719" hidden="1" customWidth="1"/>
    <col min="9743" max="9743" width="16.140625" style="719" customWidth="1"/>
    <col min="9744" max="9744" width="21.7109375" style="719" customWidth="1"/>
    <col min="9745" max="9745" width="19.42578125" style="719" customWidth="1"/>
    <col min="9746" max="9746" width="12.140625" style="719" customWidth="1"/>
    <col min="9747" max="9747" width="9.140625" style="719"/>
    <col min="9748" max="9748" width="12.7109375" style="719" bestFit="1" customWidth="1"/>
    <col min="9749" max="9749" width="10.140625" style="719" bestFit="1" customWidth="1"/>
    <col min="9750" max="9984" width="9.140625" style="719"/>
    <col min="9985" max="9985" width="7.85546875" style="719" customWidth="1"/>
    <col min="9986" max="9986" width="10.42578125" style="719" customWidth="1"/>
    <col min="9987" max="9987" width="9.42578125" style="719" customWidth="1"/>
    <col min="9988" max="9988" width="20.5703125" style="719" customWidth="1"/>
    <col min="9989" max="9989" width="32.5703125" style="719" customWidth="1"/>
    <col min="9990" max="9990" width="11.7109375" style="719" customWidth="1"/>
    <col min="9991" max="9991" width="19.42578125" style="719" customWidth="1"/>
    <col min="9992" max="9992" width="21.85546875" style="719" customWidth="1"/>
    <col min="9993" max="9993" width="17" style="719" customWidth="1"/>
    <col min="9994" max="9994" width="20" style="719" customWidth="1"/>
    <col min="9995" max="9995" width="18.7109375" style="719" customWidth="1"/>
    <col min="9996" max="9996" width="20.28515625" style="719" customWidth="1"/>
    <col min="9997" max="9998" width="0" style="719" hidden="1" customWidth="1"/>
    <col min="9999" max="9999" width="16.140625" style="719" customWidth="1"/>
    <col min="10000" max="10000" width="21.7109375" style="719" customWidth="1"/>
    <col min="10001" max="10001" width="19.42578125" style="719" customWidth="1"/>
    <col min="10002" max="10002" width="12.140625" style="719" customWidth="1"/>
    <col min="10003" max="10003" width="9.140625" style="719"/>
    <col min="10004" max="10004" width="12.7109375" style="719" bestFit="1" customWidth="1"/>
    <col min="10005" max="10005" width="10.140625" style="719" bestFit="1" customWidth="1"/>
    <col min="10006" max="10240" width="9.140625" style="719"/>
    <col min="10241" max="10241" width="7.85546875" style="719" customWidth="1"/>
    <col min="10242" max="10242" width="10.42578125" style="719" customWidth="1"/>
    <col min="10243" max="10243" width="9.42578125" style="719" customWidth="1"/>
    <col min="10244" max="10244" width="20.5703125" style="719" customWidth="1"/>
    <col min="10245" max="10245" width="32.5703125" style="719" customWidth="1"/>
    <col min="10246" max="10246" width="11.7109375" style="719" customWidth="1"/>
    <col min="10247" max="10247" width="19.42578125" style="719" customWidth="1"/>
    <col min="10248" max="10248" width="21.85546875" style="719" customWidth="1"/>
    <col min="10249" max="10249" width="17" style="719" customWidth="1"/>
    <col min="10250" max="10250" width="20" style="719" customWidth="1"/>
    <col min="10251" max="10251" width="18.7109375" style="719" customWidth="1"/>
    <col min="10252" max="10252" width="20.28515625" style="719" customWidth="1"/>
    <col min="10253" max="10254" width="0" style="719" hidden="1" customWidth="1"/>
    <col min="10255" max="10255" width="16.140625" style="719" customWidth="1"/>
    <col min="10256" max="10256" width="21.7109375" style="719" customWidth="1"/>
    <col min="10257" max="10257" width="19.42578125" style="719" customWidth="1"/>
    <col min="10258" max="10258" width="12.140625" style="719" customWidth="1"/>
    <col min="10259" max="10259" width="9.140625" style="719"/>
    <col min="10260" max="10260" width="12.7109375" style="719" bestFit="1" customWidth="1"/>
    <col min="10261" max="10261" width="10.140625" style="719" bestFit="1" customWidth="1"/>
    <col min="10262" max="10496" width="9.140625" style="719"/>
    <col min="10497" max="10497" width="7.85546875" style="719" customWidth="1"/>
    <col min="10498" max="10498" width="10.42578125" style="719" customWidth="1"/>
    <col min="10499" max="10499" width="9.42578125" style="719" customWidth="1"/>
    <col min="10500" max="10500" width="20.5703125" style="719" customWidth="1"/>
    <col min="10501" max="10501" width="32.5703125" style="719" customWidth="1"/>
    <col min="10502" max="10502" width="11.7109375" style="719" customWidth="1"/>
    <col min="10503" max="10503" width="19.42578125" style="719" customWidth="1"/>
    <col min="10504" max="10504" width="21.85546875" style="719" customWidth="1"/>
    <col min="10505" max="10505" width="17" style="719" customWidth="1"/>
    <col min="10506" max="10506" width="20" style="719" customWidth="1"/>
    <col min="10507" max="10507" width="18.7109375" style="719" customWidth="1"/>
    <col min="10508" max="10508" width="20.28515625" style="719" customWidth="1"/>
    <col min="10509" max="10510" width="0" style="719" hidden="1" customWidth="1"/>
    <col min="10511" max="10511" width="16.140625" style="719" customWidth="1"/>
    <col min="10512" max="10512" width="21.7109375" style="719" customWidth="1"/>
    <col min="10513" max="10513" width="19.42578125" style="719" customWidth="1"/>
    <col min="10514" max="10514" width="12.140625" style="719" customWidth="1"/>
    <col min="10515" max="10515" width="9.140625" style="719"/>
    <col min="10516" max="10516" width="12.7109375" style="719" bestFit="1" customWidth="1"/>
    <col min="10517" max="10517" width="10.140625" style="719" bestFit="1" customWidth="1"/>
    <col min="10518" max="10752" width="9.140625" style="719"/>
    <col min="10753" max="10753" width="7.85546875" style="719" customWidth="1"/>
    <col min="10754" max="10754" width="10.42578125" style="719" customWidth="1"/>
    <col min="10755" max="10755" width="9.42578125" style="719" customWidth="1"/>
    <col min="10756" max="10756" width="20.5703125" style="719" customWidth="1"/>
    <col min="10757" max="10757" width="32.5703125" style="719" customWidth="1"/>
    <col min="10758" max="10758" width="11.7109375" style="719" customWidth="1"/>
    <col min="10759" max="10759" width="19.42578125" style="719" customWidth="1"/>
    <col min="10760" max="10760" width="21.85546875" style="719" customWidth="1"/>
    <col min="10761" max="10761" width="17" style="719" customWidth="1"/>
    <col min="10762" max="10762" width="20" style="719" customWidth="1"/>
    <col min="10763" max="10763" width="18.7109375" style="719" customWidth="1"/>
    <col min="10764" max="10764" width="20.28515625" style="719" customWidth="1"/>
    <col min="10765" max="10766" width="0" style="719" hidden="1" customWidth="1"/>
    <col min="10767" max="10767" width="16.140625" style="719" customWidth="1"/>
    <col min="10768" max="10768" width="21.7109375" style="719" customWidth="1"/>
    <col min="10769" max="10769" width="19.42578125" style="719" customWidth="1"/>
    <col min="10770" max="10770" width="12.140625" style="719" customWidth="1"/>
    <col min="10771" max="10771" width="9.140625" style="719"/>
    <col min="10772" max="10772" width="12.7109375" style="719" bestFit="1" customWidth="1"/>
    <col min="10773" max="10773" width="10.140625" style="719" bestFit="1" customWidth="1"/>
    <col min="10774" max="11008" width="9.140625" style="719"/>
    <col min="11009" max="11009" width="7.85546875" style="719" customWidth="1"/>
    <col min="11010" max="11010" width="10.42578125" style="719" customWidth="1"/>
    <col min="11011" max="11011" width="9.42578125" style="719" customWidth="1"/>
    <col min="11012" max="11012" width="20.5703125" style="719" customWidth="1"/>
    <col min="11013" max="11013" width="32.5703125" style="719" customWidth="1"/>
    <col min="11014" max="11014" width="11.7109375" style="719" customWidth="1"/>
    <col min="11015" max="11015" width="19.42578125" style="719" customWidth="1"/>
    <col min="11016" max="11016" width="21.85546875" style="719" customWidth="1"/>
    <col min="11017" max="11017" width="17" style="719" customWidth="1"/>
    <col min="11018" max="11018" width="20" style="719" customWidth="1"/>
    <col min="11019" max="11019" width="18.7109375" style="719" customWidth="1"/>
    <col min="11020" max="11020" width="20.28515625" style="719" customWidth="1"/>
    <col min="11021" max="11022" width="0" style="719" hidden="1" customWidth="1"/>
    <col min="11023" max="11023" width="16.140625" style="719" customWidth="1"/>
    <col min="11024" max="11024" width="21.7109375" style="719" customWidth="1"/>
    <col min="11025" max="11025" width="19.42578125" style="719" customWidth="1"/>
    <col min="11026" max="11026" width="12.140625" style="719" customWidth="1"/>
    <col min="11027" max="11027" width="9.140625" style="719"/>
    <col min="11028" max="11028" width="12.7109375" style="719" bestFit="1" customWidth="1"/>
    <col min="11029" max="11029" width="10.140625" style="719" bestFit="1" customWidth="1"/>
    <col min="11030" max="11264" width="9.140625" style="719"/>
    <col min="11265" max="11265" width="7.85546875" style="719" customWidth="1"/>
    <col min="11266" max="11266" width="10.42578125" style="719" customWidth="1"/>
    <col min="11267" max="11267" width="9.42578125" style="719" customWidth="1"/>
    <col min="11268" max="11268" width="20.5703125" style="719" customWidth="1"/>
    <col min="11269" max="11269" width="32.5703125" style="719" customWidth="1"/>
    <col min="11270" max="11270" width="11.7109375" style="719" customWidth="1"/>
    <col min="11271" max="11271" width="19.42578125" style="719" customWidth="1"/>
    <col min="11272" max="11272" width="21.85546875" style="719" customWidth="1"/>
    <col min="11273" max="11273" width="17" style="719" customWidth="1"/>
    <col min="11274" max="11274" width="20" style="719" customWidth="1"/>
    <col min="11275" max="11275" width="18.7109375" style="719" customWidth="1"/>
    <col min="11276" max="11276" width="20.28515625" style="719" customWidth="1"/>
    <col min="11277" max="11278" width="0" style="719" hidden="1" customWidth="1"/>
    <col min="11279" max="11279" width="16.140625" style="719" customWidth="1"/>
    <col min="11280" max="11280" width="21.7109375" style="719" customWidth="1"/>
    <col min="11281" max="11281" width="19.42578125" style="719" customWidth="1"/>
    <col min="11282" max="11282" width="12.140625" style="719" customWidth="1"/>
    <col min="11283" max="11283" width="9.140625" style="719"/>
    <col min="11284" max="11284" width="12.7109375" style="719" bestFit="1" customWidth="1"/>
    <col min="11285" max="11285" width="10.140625" style="719" bestFit="1" customWidth="1"/>
    <col min="11286" max="11520" width="9.140625" style="719"/>
    <col min="11521" max="11521" width="7.85546875" style="719" customWidth="1"/>
    <col min="11522" max="11522" width="10.42578125" style="719" customWidth="1"/>
    <col min="11523" max="11523" width="9.42578125" style="719" customWidth="1"/>
    <col min="11524" max="11524" width="20.5703125" style="719" customWidth="1"/>
    <col min="11525" max="11525" width="32.5703125" style="719" customWidth="1"/>
    <col min="11526" max="11526" width="11.7109375" style="719" customWidth="1"/>
    <col min="11527" max="11527" width="19.42578125" style="719" customWidth="1"/>
    <col min="11528" max="11528" width="21.85546875" style="719" customWidth="1"/>
    <col min="11529" max="11529" width="17" style="719" customWidth="1"/>
    <col min="11530" max="11530" width="20" style="719" customWidth="1"/>
    <col min="11531" max="11531" width="18.7109375" style="719" customWidth="1"/>
    <col min="11532" max="11532" width="20.28515625" style="719" customWidth="1"/>
    <col min="11533" max="11534" width="0" style="719" hidden="1" customWidth="1"/>
    <col min="11535" max="11535" width="16.140625" style="719" customWidth="1"/>
    <col min="11536" max="11536" width="21.7109375" style="719" customWidth="1"/>
    <col min="11537" max="11537" width="19.42578125" style="719" customWidth="1"/>
    <col min="11538" max="11538" width="12.140625" style="719" customWidth="1"/>
    <col min="11539" max="11539" width="9.140625" style="719"/>
    <col min="11540" max="11540" width="12.7109375" style="719" bestFit="1" customWidth="1"/>
    <col min="11541" max="11541" width="10.140625" style="719" bestFit="1" customWidth="1"/>
    <col min="11542" max="11776" width="9.140625" style="719"/>
    <col min="11777" max="11777" width="7.85546875" style="719" customWidth="1"/>
    <col min="11778" max="11778" width="10.42578125" style="719" customWidth="1"/>
    <col min="11779" max="11779" width="9.42578125" style="719" customWidth="1"/>
    <col min="11780" max="11780" width="20.5703125" style="719" customWidth="1"/>
    <col min="11781" max="11781" width="32.5703125" style="719" customWidth="1"/>
    <col min="11782" max="11782" width="11.7109375" style="719" customWidth="1"/>
    <col min="11783" max="11783" width="19.42578125" style="719" customWidth="1"/>
    <col min="11784" max="11784" width="21.85546875" style="719" customWidth="1"/>
    <col min="11785" max="11785" width="17" style="719" customWidth="1"/>
    <col min="11786" max="11786" width="20" style="719" customWidth="1"/>
    <col min="11787" max="11787" width="18.7109375" style="719" customWidth="1"/>
    <col min="11788" max="11788" width="20.28515625" style="719" customWidth="1"/>
    <col min="11789" max="11790" width="0" style="719" hidden="1" customWidth="1"/>
    <col min="11791" max="11791" width="16.140625" style="719" customWidth="1"/>
    <col min="11792" max="11792" width="21.7109375" style="719" customWidth="1"/>
    <col min="11793" max="11793" width="19.42578125" style="719" customWidth="1"/>
    <col min="11794" max="11794" width="12.140625" style="719" customWidth="1"/>
    <col min="11795" max="11795" width="9.140625" style="719"/>
    <col min="11796" max="11796" width="12.7109375" style="719" bestFit="1" customWidth="1"/>
    <col min="11797" max="11797" width="10.140625" style="719" bestFit="1" customWidth="1"/>
    <col min="11798" max="12032" width="9.140625" style="719"/>
    <col min="12033" max="12033" width="7.85546875" style="719" customWidth="1"/>
    <col min="12034" max="12034" width="10.42578125" style="719" customWidth="1"/>
    <col min="12035" max="12035" width="9.42578125" style="719" customWidth="1"/>
    <col min="12036" max="12036" width="20.5703125" style="719" customWidth="1"/>
    <col min="12037" max="12037" width="32.5703125" style="719" customWidth="1"/>
    <col min="12038" max="12038" width="11.7109375" style="719" customWidth="1"/>
    <col min="12039" max="12039" width="19.42578125" style="719" customWidth="1"/>
    <col min="12040" max="12040" width="21.85546875" style="719" customWidth="1"/>
    <col min="12041" max="12041" width="17" style="719" customWidth="1"/>
    <col min="12042" max="12042" width="20" style="719" customWidth="1"/>
    <col min="12043" max="12043" width="18.7109375" style="719" customWidth="1"/>
    <col min="12044" max="12044" width="20.28515625" style="719" customWidth="1"/>
    <col min="12045" max="12046" width="0" style="719" hidden="1" customWidth="1"/>
    <col min="12047" max="12047" width="16.140625" style="719" customWidth="1"/>
    <col min="12048" max="12048" width="21.7109375" style="719" customWidth="1"/>
    <col min="12049" max="12049" width="19.42578125" style="719" customWidth="1"/>
    <col min="12050" max="12050" width="12.140625" style="719" customWidth="1"/>
    <col min="12051" max="12051" width="9.140625" style="719"/>
    <col min="12052" max="12052" width="12.7109375" style="719" bestFit="1" customWidth="1"/>
    <col min="12053" max="12053" width="10.140625" style="719" bestFit="1" customWidth="1"/>
    <col min="12054" max="12288" width="9.140625" style="719"/>
    <col min="12289" max="12289" width="7.85546875" style="719" customWidth="1"/>
    <col min="12290" max="12290" width="10.42578125" style="719" customWidth="1"/>
    <col min="12291" max="12291" width="9.42578125" style="719" customWidth="1"/>
    <col min="12292" max="12292" width="20.5703125" style="719" customWidth="1"/>
    <col min="12293" max="12293" width="32.5703125" style="719" customWidth="1"/>
    <col min="12294" max="12294" width="11.7109375" style="719" customWidth="1"/>
    <col min="12295" max="12295" width="19.42578125" style="719" customWidth="1"/>
    <col min="12296" max="12296" width="21.85546875" style="719" customWidth="1"/>
    <col min="12297" max="12297" width="17" style="719" customWidth="1"/>
    <col min="12298" max="12298" width="20" style="719" customWidth="1"/>
    <col min="12299" max="12299" width="18.7109375" style="719" customWidth="1"/>
    <col min="12300" max="12300" width="20.28515625" style="719" customWidth="1"/>
    <col min="12301" max="12302" width="0" style="719" hidden="1" customWidth="1"/>
    <col min="12303" max="12303" width="16.140625" style="719" customWidth="1"/>
    <col min="12304" max="12304" width="21.7109375" style="719" customWidth="1"/>
    <col min="12305" max="12305" width="19.42578125" style="719" customWidth="1"/>
    <col min="12306" max="12306" width="12.140625" style="719" customWidth="1"/>
    <col min="12307" max="12307" width="9.140625" style="719"/>
    <col min="12308" max="12308" width="12.7109375" style="719" bestFit="1" customWidth="1"/>
    <col min="12309" max="12309" width="10.140625" style="719" bestFit="1" customWidth="1"/>
    <col min="12310" max="12544" width="9.140625" style="719"/>
    <col min="12545" max="12545" width="7.85546875" style="719" customWidth="1"/>
    <col min="12546" max="12546" width="10.42578125" style="719" customWidth="1"/>
    <col min="12547" max="12547" width="9.42578125" style="719" customWidth="1"/>
    <col min="12548" max="12548" width="20.5703125" style="719" customWidth="1"/>
    <col min="12549" max="12549" width="32.5703125" style="719" customWidth="1"/>
    <col min="12550" max="12550" width="11.7109375" style="719" customWidth="1"/>
    <col min="12551" max="12551" width="19.42578125" style="719" customWidth="1"/>
    <col min="12552" max="12552" width="21.85546875" style="719" customWidth="1"/>
    <col min="12553" max="12553" width="17" style="719" customWidth="1"/>
    <col min="12554" max="12554" width="20" style="719" customWidth="1"/>
    <col min="12555" max="12555" width="18.7109375" style="719" customWidth="1"/>
    <col min="12556" max="12556" width="20.28515625" style="719" customWidth="1"/>
    <col min="12557" max="12558" width="0" style="719" hidden="1" customWidth="1"/>
    <col min="12559" max="12559" width="16.140625" style="719" customWidth="1"/>
    <col min="12560" max="12560" width="21.7109375" style="719" customWidth="1"/>
    <col min="12561" max="12561" width="19.42578125" style="719" customWidth="1"/>
    <col min="12562" max="12562" width="12.140625" style="719" customWidth="1"/>
    <col min="12563" max="12563" width="9.140625" style="719"/>
    <col min="12564" max="12564" width="12.7109375" style="719" bestFit="1" customWidth="1"/>
    <col min="12565" max="12565" width="10.140625" style="719" bestFit="1" customWidth="1"/>
    <col min="12566" max="12800" width="9.140625" style="719"/>
    <col min="12801" max="12801" width="7.85546875" style="719" customWidth="1"/>
    <col min="12802" max="12802" width="10.42578125" style="719" customWidth="1"/>
    <col min="12803" max="12803" width="9.42578125" style="719" customWidth="1"/>
    <col min="12804" max="12804" width="20.5703125" style="719" customWidth="1"/>
    <col min="12805" max="12805" width="32.5703125" style="719" customWidth="1"/>
    <col min="12806" max="12806" width="11.7109375" style="719" customWidth="1"/>
    <col min="12807" max="12807" width="19.42578125" style="719" customWidth="1"/>
    <col min="12808" max="12808" width="21.85546875" style="719" customWidth="1"/>
    <col min="12809" max="12809" width="17" style="719" customWidth="1"/>
    <col min="12810" max="12810" width="20" style="719" customWidth="1"/>
    <col min="12811" max="12811" width="18.7109375" style="719" customWidth="1"/>
    <col min="12812" max="12812" width="20.28515625" style="719" customWidth="1"/>
    <col min="12813" max="12814" width="0" style="719" hidden="1" customWidth="1"/>
    <col min="12815" max="12815" width="16.140625" style="719" customWidth="1"/>
    <col min="12816" max="12816" width="21.7109375" style="719" customWidth="1"/>
    <col min="12817" max="12817" width="19.42578125" style="719" customWidth="1"/>
    <col min="12818" max="12818" width="12.140625" style="719" customWidth="1"/>
    <col min="12819" max="12819" width="9.140625" style="719"/>
    <col min="12820" max="12820" width="12.7109375" style="719" bestFit="1" customWidth="1"/>
    <col min="12821" max="12821" width="10.140625" style="719" bestFit="1" customWidth="1"/>
    <col min="12822" max="13056" width="9.140625" style="719"/>
    <col min="13057" max="13057" width="7.85546875" style="719" customWidth="1"/>
    <col min="13058" max="13058" width="10.42578125" style="719" customWidth="1"/>
    <col min="13059" max="13059" width="9.42578125" style="719" customWidth="1"/>
    <col min="13060" max="13060" width="20.5703125" style="719" customWidth="1"/>
    <col min="13061" max="13061" width="32.5703125" style="719" customWidth="1"/>
    <col min="13062" max="13062" width="11.7109375" style="719" customWidth="1"/>
    <col min="13063" max="13063" width="19.42578125" style="719" customWidth="1"/>
    <col min="13064" max="13064" width="21.85546875" style="719" customWidth="1"/>
    <col min="13065" max="13065" width="17" style="719" customWidth="1"/>
    <col min="13066" max="13066" width="20" style="719" customWidth="1"/>
    <col min="13067" max="13067" width="18.7109375" style="719" customWidth="1"/>
    <col min="13068" max="13068" width="20.28515625" style="719" customWidth="1"/>
    <col min="13069" max="13070" width="0" style="719" hidden="1" customWidth="1"/>
    <col min="13071" max="13071" width="16.140625" style="719" customWidth="1"/>
    <col min="13072" max="13072" width="21.7109375" style="719" customWidth="1"/>
    <col min="13073" max="13073" width="19.42578125" style="719" customWidth="1"/>
    <col min="13074" max="13074" width="12.140625" style="719" customWidth="1"/>
    <col min="13075" max="13075" width="9.140625" style="719"/>
    <col min="13076" max="13076" width="12.7109375" style="719" bestFit="1" customWidth="1"/>
    <col min="13077" max="13077" width="10.140625" style="719" bestFit="1" customWidth="1"/>
    <col min="13078" max="13312" width="9.140625" style="719"/>
    <col min="13313" max="13313" width="7.85546875" style="719" customWidth="1"/>
    <col min="13314" max="13314" width="10.42578125" style="719" customWidth="1"/>
    <col min="13315" max="13315" width="9.42578125" style="719" customWidth="1"/>
    <col min="13316" max="13316" width="20.5703125" style="719" customWidth="1"/>
    <col min="13317" max="13317" width="32.5703125" style="719" customWidth="1"/>
    <col min="13318" max="13318" width="11.7109375" style="719" customWidth="1"/>
    <col min="13319" max="13319" width="19.42578125" style="719" customWidth="1"/>
    <col min="13320" max="13320" width="21.85546875" style="719" customWidth="1"/>
    <col min="13321" max="13321" width="17" style="719" customWidth="1"/>
    <col min="13322" max="13322" width="20" style="719" customWidth="1"/>
    <col min="13323" max="13323" width="18.7109375" style="719" customWidth="1"/>
    <col min="13324" max="13324" width="20.28515625" style="719" customWidth="1"/>
    <col min="13325" max="13326" width="0" style="719" hidden="1" customWidth="1"/>
    <col min="13327" max="13327" width="16.140625" style="719" customWidth="1"/>
    <col min="13328" max="13328" width="21.7109375" style="719" customWidth="1"/>
    <col min="13329" max="13329" width="19.42578125" style="719" customWidth="1"/>
    <col min="13330" max="13330" width="12.140625" style="719" customWidth="1"/>
    <col min="13331" max="13331" width="9.140625" style="719"/>
    <col min="13332" max="13332" width="12.7109375" style="719" bestFit="1" customWidth="1"/>
    <col min="13333" max="13333" width="10.140625" style="719" bestFit="1" customWidth="1"/>
    <col min="13334" max="13568" width="9.140625" style="719"/>
    <col min="13569" max="13569" width="7.85546875" style="719" customWidth="1"/>
    <col min="13570" max="13570" width="10.42578125" style="719" customWidth="1"/>
    <col min="13571" max="13571" width="9.42578125" style="719" customWidth="1"/>
    <col min="13572" max="13572" width="20.5703125" style="719" customWidth="1"/>
    <col min="13573" max="13573" width="32.5703125" style="719" customWidth="1"/>
    <col min="13574" max="13574" width="11.7109375" style="719" customWidth="1"/>
    <col min="13575" max="13575" width="19.42578125" style="719" customWidth="1"/>
    <col min="13576" max="13576" width="21.85546875" style="719" customWidth="1"/>
    <col min="13577" max="13577" width="17" style="719" customWidth="1"/>
    <col min="13578" max="13578" width="20" style="719" customWidth="1"/>
    <col min="13579" max="13579" width="18.7109375" style="719" customWidth="1"/>
    <col min="13580" max="13580" width="20.28515625" style="719" customWidth="1"/>
    <col min="13581" max="13582" width="0" style="719" hidden="1" customWidth="1"/>
    <col min="13583" max="13583" width="16.140625" style="719" customWidth="1"/>
    <col min="13584" max="13584" width="21.7109375" style="719" customWidth="1"/>
    <col min="13585" max="13585" width="19.42578125" style="719" customWidth="1"/>
    <col min="13586" max="13586" width="12.140625" style="719" customWidth="1"/>
    <col min="13587" max="13587" width="9.140625" style="719"/>
    <col min="13588" max="13588" width="12.7109375" style="719" bestFit="1" customWidth="1"/>
    <col min="13589" max="13589" width="10.140625" style="719" bestFit="1" customWidth="1"/>
    <col min="13590" max="13824" width="9.140625" style="719"/>
    <col min="13825" max="13825" width="7.85546875" style="719" customWidth="1"/>
    <col min="13826" max="13826" width="10.42578125" style="719" customWidth="1"/>
    <col min="13827" max="13827" width="9.42578125" style="719" customWidth="1"/>
    <col min="13828" max="13828" width="20.5703125" style="719" customWidth="1"/>
    <col min="13829" max="13829" width="32.5703125" style="719" customWidth="1"/>
    <col min="13830" max="13830" width="11.7109375" style="719" customWidth="1"/>
    <col min="13831" max="13831" width="19.42578125" style="719" customWidth="1"/>
    <col min="13832" max="13832" width="21.85546875" style="719" customWidth="1"/>
    <col min="13833" max="13833" width="17" style="719" customWidth="1"/>
    <col min="13834" max="13834" width="20" style="719" customWidth="1"/>
    <col min="13835" max="13835" width="18.7109375" style="719" customWidth="1"/>
    <col min="13836" max="13836" width="20.28515625" style="719" customWidth="1"/>
    <col min="13837" max="13838" width="0" style="719" hidden="1" customWidth="1"/>
    <col min="13839" max="13839" width="16.140625" style="719" customWidth="1"/>
    <col min="13840" max="13840" width="21.7109375" style="719" customWidth="1"/>
    <col min="13841" max="13841" width="19.42578125" style="719" customWidth="1"/>
    <col min="13842" max="13842" width="12.140625" style="719" customWidth="1"/>
    <col min="13843" max="13843" width="9.140625" style="719"/>
    <col min="13844" max="13844" width="12.7109375" style="719" bestFit="1" customWidth="1"/>
    <col min="13845" max="13845" width="10.140625" style="719" bestFit="1" customWidth="1"/>
    <col min="13846" max="14080" width="9.140625" style="719"/>
    <col min="14081" max="14081" width="7.85546875" style="719" customWidth="1"/>
    <col min="14082" max="14082" width="10.42578125" style="719" customWidth="1"/>
    <col min="14083" max="14083" width="9.42578125" style="719" customWidth="1"/>
    <col min="14084" max="14084" width="20.5703125" style="719" customWidth="1"/>
    <col min="14085" max="14085" width="32.5703125" style="719" customWidth="1"/>
    <col min="14086" max="14086" width="11.7109375" style="719" customWidth="1"/>
    <col min="14087" max="14087" width="19.42578125" style="719" customWidth="1"/>
    <col min="14088" max="14088" width="21.85546875" style="719" customWidth="1"/>
    <col min="14089" max="14089" width="17" style="719" customWidth="1"/>
    <col min="14090" max="14090" width="20" style="719" customWidth="1"/>
    <col min="14091" max="14091" width="18.7109375" style="719" customWidth="1"/>
    <col min="14092" max="14092" width="20.28515625" style="719" customWidth="1"/>
    <col min="14093" max="14094" width="0" style="719" hidden="1" customWidth="1"/>
    <col min="14095" max="14095" width="16.140625" style="719" customWidth="1"/>
    <col min="14096" max="14096" width="21.7109375" style="719" customWidth="1"/>
    <col min="14097" max="14097" width="19.42578125" style="719" customWidth="1"/>
    <col min="14098" max="14098" width="12.140625" style="719" customWidth="1"/>
    <col min="14099" max="14099" width="9.140625" style="719"/>
    <col min="14100" max="14100" width="12.7109375" style="719" bestFit="1" customWidth="1"/>
    <col min="14101" max="14101" width="10.140625" style="719" bestFit="1" customWidth="1"/>
    <col min="14102" max="14336" width="9.140625" style="719"/>
    <col min="14337" max="14337" width="7.85546875" style="719" customWidth="1"/>
    <col min="14338" max="14338" width="10.42578125" style="719" customWidth="1"/>
    <col min="14339" max="14339" width="9.42578125" style="719" customWidth="1"/>
    <col min="14340" max="14340" width="20.5703125" style="719" customWidth="1"/>
    <col min="14341" max="14341" width="32.5703125" style="719" customWidth="1"/>
    <col min="14342" max="14342" width="11.7109375" style="719" customWidth="1"/>
    <col min="14343" max="14343" width="19.42578125" style="719" customWidth="1"/>
    <col min="14344" max="14344" width="21.85546875" style="719" customWidth="1"/>
    <col min="14345" max="14345" width="17" style="719" customWidth="1"/>
    <col min="14346" max="14346" width="20" style="719" customWidth="1"/>
    <col min="14347" max="14347" width="18.7109375" style="719" customWidth="1"/>
    <col min="14348" max="14348" width="20.28515625" style="719" customWidth="1"/>
    <col min="14349" max="14350" width="0" style="719" hidden="1" customWidth="1"/>
    <col min="14351" max="14351" width="16.140625" style="719" customWidth="1"/>
    <col min="14352" max="14352" width="21.7109375" style="719" customWidth="1"/>
    <col min="14353" max="14353" width="19.42578125" style="719" customWidth="1"/>
    <col min="14354" max="14354" width="12.140625" style="719" customWidth="1"/>
    <col min="14355" max="14355" width="9.140625" style="719"/>
    <col min="14356" max="14356" width="12.7109375" style="719" bestFit="1" customWidth="1"/>
    <col min="14357" max="14357" width="10.140625" style="719" bestFit="1" customWidth="1"/>
    <col min="14358" max="14592" width="9.140625" style="719"/>
    <col min="14593" max="14593" width="7.85546875" style="719" customWidth="1"/>
    <col min="14594" max="14594" width="10.42578125" style="719" customWidth="1"/>
    <col min="14595" max="14595" width="9.42578125" style="719" customWidth="1"/>
    <col min="14596" max="14596" width="20.5703125" style="719" customWidth="1"/>
    <col min="14597" max="14597" width="32.5703125" style="719" customWidth="1"/>
    <col min="14598" max="14598" width="11.7109375" style="719" customWidth="1"/>
    <col min="14599" max="14599" width="19.42578125" style="719" customWidth="1"/>
    <col min="14600" max="14600" width="21.85546875" style="719" customWidth="1"/>
    <col min="14601" max="14601" width="17" style="719" customWidth="1"/>
    <col min="14602" max="14602" width="20" style="719" customWidth="1"/>
    <col min="14603" max="14603" width="18.7109375" style="719" customWidth="1"/>
    <col min="14604" max="14604" width="20.28515625" style="719" customWidth="1"/>
    <col min="14605" max="14606" width="0" style="719" hidden="1" customWidth="1"/>
    <col min="14607" max="14607" width="16.140625" style="719" customWidth="1"/>
    <col min="14608" max="14608" width="21.7109375" style="719" customWidth="1"/>
    <col min="14609" max="14609" width="19.42578125" style="719" customWidth="1"/>
    <col min="14610" max="14610" width="12.140625" style="719" customWidth="1"/>
    <col min="14611" max="14611" width="9.140625" style="719"/>
    <col min="14612" max="14612" width="12.7109375" style="719" bestFit="1" customWidth="1"/>
    <col min="14613" max="14613" width="10.140625" style="719" bestFit="1" customWidth="1"/>
    <col min="14614" max="14848" width="9.140625" style="719"/>
    <col min="14849" max="14849" width="7.85546875" style="719" customWidth="1"/>
    <col min="14850" max="14850" width="10.42578125" style="719" customWidth="1"/>
    <col min="14851" max="14851" width="9.42578125" style="719" customWidth="1"/>
    <col min="14852" max="14852" width="20.5703125" style="719" customWidth="1"/>
    <col min="14853" max="14853" width="32.5703125" style="719" customWidth="1"/>
    <col min="14854" max="14854" width="11.7109375" style="719" customWidth="1"/>
    <col min="14855" max="14855" width="19.42578125" style="719" customWidth="1"/>
    <col min="14856" max="14856" width="21.85546875" style="719" customWidth="1"/>
    <col min="14857" max="14857" width="17" style="719" customWidth="1"/>
    <col min="14858" max="14858" width="20" style="719" customWidth="1"/>
    <col min="14859" max="14859" width="18.7109375" style="719" customWidth="1"/>
    <col min="14860" max="14860" width="20.28515625" style="719" customWidth="1"/>
    <col min="14861" max="14862" width="0" style="719" hidden="1" customWidth="1"/>
    <col min="14863" max="14863" width="16.140625" style="719" customWidth="1"/>
    <col min="14864" max="14864" width="21.7109375" style="719" customWidth="1"/>
    <col min="14865" max="14865" width="19.42578125" style="719" customWidth="1"/>
    <col min="14866" max="14866" width="12.140625" style="719" customWidth="1"/>
    <col min="14867" max="14867" width="9.140625" style="719"/>
    <col min="14868" max="14868" width="12.7109375" style="719" bestFit="1" customWidth="1"/>
    <col min="14869" max="14869" width="10.140625" style="719" bestFit="1" customWidth="1"/>
    <col min="14870" max="15104" width="9.140625" style="719"/>
    <col min="15105" max="15105" width="7.85546875" style="719" customWidth="1"/>
    <col min="15106" max="15106" width="10.42578125" style="719" customWidth="1"/>
    <col min="15107" max="15107" width="9.42578125" style="719" customWidth="1"/>
    <col min="15108" max="15108" width="20.5703125" style="719" customWidth="1"/>
    <col min="15109" max="15109" width="32.5703125" style="719" customWidth="1"/>
    <col min="15110" max="15110" width="11.7109375" style="719" customWidth="1"/>
    <col min="15111" max="15111" width="19.42578125" style="719" customWidth="1"/>
    <col min="15112" max="15112" width="21.85546875" style="719" customWidth="1"/>
    <col min="15113" max="15113" width="17" style="719" customWidth="1"/>
    <col min="15114" max="15114" width="20" style="719" customWidth="1"/>
    <col min="15115" max="15115" width="18.7109375" style="719" customWidth="1"/>
    <col min="15116" max="15116" width="20.28515625" style="719" customWidth="1"/>
    <col min="15117" max="15118" width="0" style="719" hidden="1" customWidth="1"/>
    <col min="15119" max="15119" width="16.140625" style="719" customWidth="1"/>
    <col min="15120" max="15120" width="21.7109375" style="719" customWidth="1"/>
    <col min="15121" max="15121" width="19.42578125" style="719" customWidth="1"/>
    <col min="15122" max="15122" width="12.140625" style="719" customWidth="1"/>
    <col min="15123" max="15123" width="9.140625" style="719"/>
    <col min="15124" max="15124" width="12.7109375" style="719" bestFit="1" customWidth="1"/>
    <col min="15125" max="15125" width="10.140625" style="719" bestFit="1" customWidth="1"/>
    <col min="15126" max="15360" width="9.140625" style="719"/>
    <col min="15361" max="15361" width="7.85546875" style="719" customWidth="1"/>
    <col min="15362" max="15362" width="10.42578125" style="719" customWidth="1"/>
    <col min="15363" max="15363" width="9.42578125" style="719" customWidth="1"/>
    <col min="15364" max="15364" width="20.5703125" style="719" customWidth="1"/>
    <col min="15365" max="15365" width="32.5703125" style="719" customWidth="1"/>
    <col min="15366" max="15366" width="11.7109375" style="719" customWidth="1"/>
    <col min="15367" max="15367" width="19.42578125" style="719" customWidth="1"/>
    <col min="15368" max="15368" width="21.85546875" style="719" customWidth="1"/>
    <col min="15369" max="15369" width="17" style="719" customWidth="1"/>
    <col min="15370" max="15370" width="20" style="719" customWidth="1"/>
    <col min="15371" max="15371" width="18.7109375" style="719" customWidth="1"/>
    <col min="15372" max="15372" width="20.28515625" style="719" customWidth="1"/>
    <col min="15373" max="15374" width="0" style="719" hidden="1" customWidth="1"/>
    <col min="15375" max="15375" width="16.140625" style="719" customWidth="1"/>
    <col min="15376" max="15376" width="21.7109375" style="719" customWidth="1"/>
    <col min="15377" max="15377" width="19.42578125" style="719" customWidth="1"/>
    <col min="15378" max="15378" width="12.140625" style="719" customWidth="1"/>
    <col min="15379" max="15379" width="9.140625" style="719"/>
    <col min="15380" max="15380" width="12.7109375" style="719" bestFit="1" customWidth="1"/>
    <col min="15381" max="15381" width="10.140625" style="719" bestFit="1" customWidth="1"/>
    <col min="15382" max="15616" width="9.140625" style="719"/>
    <col min="15617" max="15617" width="7.85546875" style="719" customWidth="1"/>
    <col min="15618" max="15618" width="10.42578125" style="719" customWidth="1"/>
    <col min="15619" max="15619" width="9.42578125" style="719" customWidth="1"/>
    <col min="15620" max="15620" width="20.5703125" style="719" customWidth="1"/>
    <col min="15621" max="15621" width="32.5703125" style="719" customWidth="1"/>
    <col min="15622" max="15622" width="11.7109375" style="719" customWidth="1"/>
    <col min="15623" max="15623" width="19.42578125" style="719" customWidth="1"/>
    <col min="15624" max="15624" width="21.85546875" style="719" customWidth="1"/>
    <col min="15625" max="15625" width="17" style="719" customWidth="1"/>
    <col min="15626" max="15626" width="20" style="719" customWidth="1"/>
    <col min="15627" max="15627" width="18.7109375" style="719" customWidth="1"/>
    <col min="15628" max="15628" width="20.28515625" style="719" customWidth="1"/>
    <col min="15629" max="15630" width="0" style="719" hidden="1" customWidth="1"/>
    <col min="15631" max="15631" width="16.140625" style="719" customWidth="1"/>
    <col min="15632" max="15632" width="21.7109375" style="719" customWidth="1"/>
    <col min="15633" max="15633" width="19.42578125" style="719" customWidth="1"/>
    <col min="15634" max="15634" width="12.140625" style="719" customWidth="1"/>
    <col min="15635" max="15635" width="9.140625" style="719"/>
    <col min="15636" max="15636" width="12.7109375" style="719" bestFit="1" customWidth="1"/>
    <col min="15637" max="15637" width="10.140625" style="719" bestFit="1" customWidth="1"/>
    <col min="15638" max="15872" width="9.140625" style="719"/>
    <col min="15873" max="15873" width="7.85546875" style="719" customWidth="1"/>
    <col min="15874" max="15874" width="10.42578125" style="719" customWidth="1"/>
    <col min="15875" max="15875" width="9.42578125" style="719" customWidth="1"/>
    <col min="15876" max="15876" width="20.5703125" style="719" customWidth="1"/>
    <col min="15877" max="15877" width="32.5703125" style="719" customWidth="1"/>
    <col min="15878" max="15878" width="11.7109375" style="719" customWidth="1"/>
    <col min="15879" max="15879" width="19.42578125" style="719" customWidth="1"/>
    <col min="15880" max="15880" width="21.85546875" style="719" customWidth="1"/>
    <col min="15881" max="15881" width="17" style="719" customWidth="1"/>
    <col min="15882" max="15882" width="20" style="719" customWidth="1"/>
    <col min="15883" max="15883" width="18.7109375" style="719" customWidth="1"/>
    <col min="15884" max="15884" width="20.28515625" style="719" customWidth="1"/>
    <col min="15885" max="15886" width="0" style="719" hidden="1" customWidth="1"/>
    <col min="15887" max="15887" width="16.140625" style="719" customWidth="1"/>
    <col min="15888" max="15888" width="21.7109375" style="719" customWidth="1"/>
    <col min="15889" max="15889" width="19.42578125" style="719" customWidth="1"/>
    <col min="15890" max="15890" width="12.140625" style="719" customWidth="1"/>
    <col min="15891" max="15891" width="9.140625" style="719"/>
    <col min="15892" max="15892" width="12.7109375" style="719" bestFit="1" customWidth="1"/>
    <col min="15893" max="15893" width="10.140625" style="719" bestFit="1" customWidth="1"/>
    <col min="15894" max="16128" width="9.140625" style="719"/>
    <col min="16129" max="16129" width="7.85546875" style="719" customWidth="1"/>
    <col min="16130" max="16130" width="10.42578125" style="719" customWidth="1"/>
    <col min="16131" max="16131" width="9.42578125" style="719" customWidth="1"/>
    <col min="16132" max="16132" width="20.5703125" style="719" customWidth="1"/>
    <col min="16133" max="16133" width="32.5703125" style="719" customWidth="1"/>
    <col min="16134" max="16134" width="11.7109375" style="719" customWidth="1"/>
    <col min="16135" max="16135" width="19.42578125" style="719" customWidth="1"/>
    <col min="16136" max="16136" width="21.85546875" style="719" customWidth="1"/>
    <col min="16137" max="16137" width="17" style="719" customWidth="1"/>
    <col min="16138" max="16138" width="20" style="719" customWidth="1"/>
    <col min="16139" max="16139" width="18.7109375" style="719" customWidth="1"/>
    <col min="16140" max="16140" width="20.28515625" style="719" customWidth="1"/>
    <col min="16141" max="16142" width="0" style="719" hidden="1" customWidth="1"/>
    <col min="16143" max="16143" width="16.140625" style="719" customWidth="1"/>
    <col min="16144" max="16144" width="21.7109375" style="719" customWidth="1"/>
    <col min="16145" max="16145" width="19.42578125" style="719" customWidth="1"/>
    <col min="16146" max="16146" width="12.140625" style="719" customWidth="1"/>
    <col min="16147" max="16147" width="9.140625" style="719"/>
    <col min="16148" max="16148" width="12.7109375" style="719" bestFit="1" customWidth="1"/>
    <col min="16149" max="16149" width="10.140625" style="719" bestFit="1" customWidth="1"/>
    <col min="16150" max="16384" width="9.140625" style="719"/>
  </cols>
  <sheetData>
    <row r="1" spans="1:34" ht="25.5" customHeight="1">
      <c r="A1" s="715" t="s">
        <v>416</v>
      </c>
      <c r="B1" s="715"/>
      <c r="C1" s="980" t="s">
        <v>417</v>
      </c>
      <c r="D1" s="980"/>
      <c r="E1" s="980"/>
      <c r="F1" s="980"/>
      <c r="G1" s="980"/>
      <c r="H1" s="980"/>
      <c r="I1" s="980"/>
      <c r="J1" s="980"/>
      <c r="K1" s="716"/>
      <c r="L1" s="716"/>
      <c r="M1" s="716"/>
      <c r="N1" s="716"/>
      <c r="O1" s="717"/>
      <c r="P1" s="718"/>
      <c r="Q1" s="718"/>
      <c r="R1" s="718"/>
      <c r="S1" s="718"/>
      <c r="T1" s="718"/>
      <c r="U1" s="718"/>
      <c r="V1" s="718"/>
    </row>
    <row r="2" spans="1:34" ht="16.5" thickBot="1">
      <c r="A2" s="715"/>
      <c r="B2" s="715"/>
      <c r="C2" s="715"/>
      <c r="D2" s="981" t="s">
        <v>418</v>
      </c>
      <c r="E2" s="981"/>
      <c r="F2" s="981"/>
      <c r="G2" s="981"/>
      <c r="H2" s="981"/>
      <c r="I2" s="720"/>
      <c r="J2" s="720"/>
      <c r="K2" s="720"/>
      <c r="L2" s="716"/>
      <c r="M2" s="716"/>
      <c r="N2" s="716"/>
      <c r="O2" s="721"/>
      <c r="P2" s="718"/>
      <c r="Q2" s="717"/>
      <c r="R2" s="718"/>
      <c r="S2" s="718"/>
      <c r="T2" s="718"/>
      <c r="U2" s="718"/>
      <c r="V2" s="718"/>
      <c r="W2" s="722"/>
      <c r="X2" s="722"/>
      <c r="Y2" s="722"/>
      <c r="Z2" s="722"/>
      <c r="AA2" s="722"/>
      <c r="AB2" s="722"/>
      <c r="AC2" s="722"/>
      <c r="AD2" s="722"/>
      <c r="AE2" s="722"/>
      <c r="AF2" s="722"/>
      <c r="AG2" s="722"/>
      <c r="AH2" s="722"/>
    </row>
    <row r="3" spans="1:34" ht="15.75">
      <c r="A3" s="723">
        <v>625</v>
      </c>
      <c r="B3" s="724"/>
      <c r="C3" s="724"/>
      <c r="D3" s="724"/>
      <c r="E3" s="724"/>
      <c r="F3" s="725" t="s">
        <v>419</v>
      </c>
      <c r="G3" s="725" t="s">
        <v>420</v>
      </c>
      <c r="H3" s="725" t="s">
        <v>421</v>
      </c>
      <c r="I3" s="725" t="s">
        <v>422</v>
      </c>
      <c r="J3" s="725" t="s">
        <v>423</v>
      </c>
      <c r="K3" s="725" t="s">
        <v>335</v>
      </c>
      <c r="L3" s="726" t="s">
        <v>376</v>
      </c>
      <c r="M3" s="727" t="s">
        <v>424</v>
      </c>
      <c r="N3" s="726" t="s">
        <v>425</v>
      </c>
      <c r="O3" s="728"/>
      <c r="P3" s="728"/>
      <c r="Q3" s="717"/>
      <c r="R3" s="717"/>
      <c r="S3" s="718"/>
      <c r="T3" s="718"/>
      <c r="U3" s="717"/>
      <c r="V3" s="718"/>
      <c r="W3" s="722"/>
      <c r="X3" s="722"/>
      <c r="Y3" s="722"/>
      <c r="Z3" s="722"/>
      <c r="AA3" s="722"/>
      <c r="AB3" s="722"/>
      <c r="AC3" s="722"/>
      <c r="AD3" s="722"/>
      <c r="AE3" s="722"/>
      <c r="AF3" s="722"/>
      <c r="AG3" s="722"/>
      <c r="AH3" s="722"/>
    </row>
    <row r="4" spans="1:34" ht="15.75">
      <c r="A4" s="982" t="s">
        <v>426</v>
      </c>
      <c r="B4" s="983"/>
      <c r="C4" s="983"/>
      <c r="D4" s="984"/>
      <c r="E4" s="729" t="s">
        <v>427</v>
      </c>
      <c r="F4" s="730">
        <f>F5</f>
        <v>1357</v>
      </c>
      <c r="G4" s="731">
        <f>G5</f>
        <v>9399930.9989999998</v>
      </c>
      <c r="H4" s="731">
        <f>H7+H6+H5</f>
        <v>2035160</v>
      </c>
      <c r="I4" s="731">
        <f>I5</f>
        <v>655000.00399999996</v>
      </c>
      <c r="J4" s="731">
        <f>J6+J5</f>
        <v>700000</v>
      </c>
      <c r="K4" s="731">
        <f>K6+K5</f>
        <v>5334746</v>
      </c>
      <c r="L4" s="732">
        <f>L7+L6+L5</f>
        <v>18124837.002999999</v>
      </c>
      <c r="M4" s="733" t="e">
        <f>SUM(M5:M7)</f>
        <v>#REF!</v>
      </c>
      <c r="N4" s="734" t="e">
        <f>SUM(N5:N7)</f>
        <v>#REF!</v>
      </c>
      <c r="O4" s="735"/>
      <c r="P4" s="736"/>
      <c r="Q4" s="736"/>
      <c r="R4" s="985"/>
      <c r="S4" s="985"/>
      <c r="T4" s="721"/>
      <c r="U4" s="721"/>
      <c r="V4" s="718"/>
      <c r="W4" s="722"/>
      <c r="X4" s="722"/>
      <c r="Y4" s="722"/>
      <c r="Z4" s="722"/>
      <c r="AA4" s="722"/>
      <c r="AB4" s="722"/>
      <c r="AC4" s="722"/>
      <c r="AD4" s="722"/>
      <c r="AE4" s="722"/>
      <c r="AF4" s="722"/>
      <c r="AG4" s="722"/>
      <c r="AH4" s="722"/>
    </row>
    <row r="5" spans="1:34" ht="15.75">
      <c r="A5" s="737"/>
      <c r="B5" s="738"/>
      <c r="C5" s="739"/>
      <c r="D5" s="739"/>
      <c r="E5" s="740" t="s">
        <v>428</v>
      </c>
      <c r="F5" s="741">
        <f>F8+F20+F32+F40+F48+F56+F60+F76+F84+F92+F104+F112+F128</f>
        <v>1357</v>
      </c>
      <c r="G5" s="742">
        <f>G9+G17+G21+G33+G41+G49++G57+G61+G73+G77+G85+G93+G105+G113+G129</f>
        <v>9399930.9989999998</v>
      </c>
      <c r="H5" s="742">
        <f>H9+H17+H25+H29+H33+H41+H49+H57+H61+H69+H77+H85+H93+H105+H113+H129</f>
        <v>1789660</v>
      </c>
      <c r="I5" s="742">
        <f>I41+I93+I129</f>
        <v>655000.00399999996</v>
      </c>
      <c r="J5" s="742">
        <f>J9+J33+J61+J93+J113+J129</f>
        <v>250000</v>
      </c>
      <c r="K5" s="742">
        <f>K21+K41+K85+K101+K105+K117+K129</f>
        <v>4871643</v>
      </c>
      <c r="L5" s="742">
        <f>G5+H5+I5+J5+K5</f>
        <v>16966234.002999999</v>
      </c>
      <c r="M5" s="743">
        <f>14687712+420888</f>
        <v>15108600</v>
      </c>
      <c r="N5" s="744">
        <f>15108600+467331</f>
        <v>15575931</v>
      </c>
      <c r="O5" s="735"/>
      <c r="P5" s="736"/>
      <c r="Q5" s="736"/>
      <c r="R5" s="745"/>
      <c r="S5" s="745"/>
      <c r="T5" s="721"/>
      <c r="U5" s="721"/>
      <c r="V5" s="718"/>
      <c r="W5" s="722"/>
      <c r="X5" s="722"/>
      <c r="Y5" s="722"/>
      <c r="Z5" s="722"/>
      <c r="AA5" s="722"/>
      <c r="AB5" s="722"/>
      <c r="AC5" s="722"/>
      <c r="AD5" s="722"/>
      <c r="AE5" s="722"/>
      <c r="AF5" s="722"/>
      <c r="AG5" s="722"/>
      <c r="AH5" s="722"/>
    </row>
    <row r="6" spans="1:34" ht="15.75">
      <c r="A6" s="737"/>
      <c r="B6" s="738"/>
      <c r="C6" s="739"/>
      <c r="D6" s="739"/>
      <c r="E6" s="740" t="s">
        <v>429</v>
      </c>
      <c r="F6" s="741">
        <f>F10+F18+F22+F34+F42+F58+F62+F78+F90+F94+F106+F114+F130</f>
        <v>0</v>
      </c>
      <c r="G6" s="742"/>
      <c r="H6" s="742">
        <f>H10+H18+H22+H34+H42+H58+H62+H78+H86+H94+H106+H114+H130</f>
        <v>245500</v>
      </c>
      <c r="I6" s="742">
        <f>I10+I18+I22+I30+I34+I42+I50+I58+I62+I70+I78+I86+I94+I106+I114+I130</f>
        <v>0</v>
      </c>
      <c r="J6" s="746">
        <f>J10+J34+J62+J94+J114+J130</f>
        <v>450000</v>
      </c>
      <c r="K6" s="746">
        <f>K22+K42+K86</f>
        <v>463103</v>
      </c>
      <c r="L6" s="742">
        <f>L10+L18+L22+L34+L42+L50+L58+L62+L70+L78+L86+L94+L106+L114+L130</f>
        <v>1158603</v>
      </c>
      <c r="M6" s="743">
        <f>896090+90254</f>
        <v>986344</v>
      </c>
      <c r="N6" s="744">
        <f>986344+90289</f>
        <v>1076633</v>
      </c>
      <c r="O6" s="735"/>
      <c r="P6" s="736"/>
      <c r="Q6" s="736"/>
      <c r="R6" s="747"/>
      <c r="S6" s="718"/>
      <c r="T6" s="721"/>
      <c r="U6" s="721"/>
      <c r="V6" s="718"/>
      <c r="W6" s="722"/>
      <c r="X6" s="722"/>
      <c r="Y6" s="722"/>
      <c r="Z6" s="722"/>
      <c r="AA6" s="722"/>
      <c r="AB6" s="722"/>
      <c r="AC6" s="722"/>
      <c r="AD6" s="722"/>
      <c r="AE6" s="722"/>
      <c r="AF6" s="722"/>
      <c r="AG6" s="722"/>
      <c r="AH6" s="722"/>
    </row>
    <row r="7" spans="1:34" ht="15.75">
      <c r="A7" s="737"/>
      <c r="B7" s="738"/>
      <c r="C7" s="739"/>
      <c r="D7" s="739"/>
      <c r="E7" s="740" t="s">
        <v>430</v>
      </c>
      <c r="F7" s="741">
        <f>F11+F19+F23+F35+F43+F59+F63+F79+F91+F95+F107+F115+F131</f>
        <v>0</v>
      </c>
      <c r="G7" s="742"/>
      <c r="H7" s="742"/>
      <c r="I7" s="742"/>
      <c r="J7" s="742"/>
      <c r="K7" s="742"/>
      <c r="L7" s="748"/>
      <c r="M7" s="743" t="e">
        <f>M11+M19+M23+M35+M43+M59+M63+M79+M87+M95+M107+M115+M131</f>
        <v>#REF!</v>
      </c>
      <c r="N7" s="744" t="e">
        <f>N11+N19+N23+N35+N43+N59+N63+N79+N87+N95+N107+N115+N131</f>
        <v>#REF!</v>
      </c>
      <c r="O7" s="735"/>
      <c r="P7" s="749"/>
      <c r="Q7" s="736"/>
      <c r="R7" s="747"/>
      <c r="S7" s="718"/>
      <c r="T7" s="721"/>
      <c r="U7" s="721"/>
      <c r="V7" s="718"/>
      <c r="W7" s="722"/>
      <c r="X7" s="722"/>
      <c r="Y7" s="722"/>
      <c r="Z7" s="722"/>
      <c r="AA7" s="722"/>
      <c r="AB7" s="722"/>
      <c r="AC7" s="722"/>
      <c r="AD7" s="722"/>
      <c r="AE7" s="722"/>
      <c r="AF7" s="722"/>
      <c r="AG7" s="722"/>
      <c r="AH7" s="722"/>
    </row>
    <row r="8" spans="1:34" ht="15.75">
      <c r="A8" s="750"/>
      <c r="B8" s="751">
        <v>160</v>
      </c>
      <c r="C8" s="986" t="s">
        <v>431</v>
      </c>
      <c r="D8" s="987"/>
      <c r="E8" s="987"/>
      <c r="F8" s="752">
        <f t="shared" ref="F8:N10" si="0">F12</f>
        <v>7</v>
      </c>
      <c r="G8" s="753">
        <f t="shared" si="0"/>
        <v>72479.360000000001</v>
      </c>
      <c r="H8" s="753">
        <f t="shared" si="0"/>
        <v>7750</v>
      </c>
      <c r="I8" s="753">
        <f t="shared" si="0"/>
        <v>0</v>
      </c>
      <c r="J8" s="753">
        <f t="shared" si="0"/>
        <v>80000</v>
      </c>
      <c r="K8" s="753">
        <f t="shared" si="0"/>
        <v>0</v>
      </c>
      <c r="L8" s="754">
        <f t="shared" si="0"/>
        <v>160229.35999999999</v>
      </c>
      <c r="M8" s="755">
        <f>M11+M10+M9</f>
        <v>57302</v>
      </c>
      <c r="N8" s="756">
        <f>SUM(N9:N11)</f>
        <v>57302</v>
      </c>
      <c r="O8" s="757"/>
      <c r="P8" s="736"/>
      <c r="Q8" s="736"/>
      <c r="R8" s="747"/>
      <c r="S8" s="718"/>
      <c r="T8" s="721"/>
      <c r="U8" s="721"/>
      <c r="V8" s="718"/>
      <c r="W8" s="722"/>
      <c r="X8" s="722"/>
      <c r="Y8" s="722"/>
      <c r="Z8" s="722"/>
      <c r="AA8" s="722"/>
      <c r="AB8" s="722"/>
      <c r="AC8" s="722"/>
      <c r="AD8" s="722"/>
      <c r="AE8" s="722"/>
      <c r="AF8" s="722"/>
      <c r="AG8" s="722"/>
      <c r="AH8" s="722"/>
    </row>
    <row r="9" spans="1:34" ht="15.75">
      <c r="A9" s="737"/>
      <c r="B9" s="738"/>
      <c r="C9" s="739"/>
      <c r="D9" s="739"/>
      <c r="E9" s="740" t="s">
        <v>428</v>
      </c>
      <c r="F9" s="741">
        <f>F13</f>
        <v>7</v>
      </c>
      <c r="G9" s="746">
        <f>'[1] 1.Zyra e Kryetarit '!I28</f>
        <v>72479.360000000001</v>
      </c>
      <c r="H9" s="742">
        <f>'[1] 1.Zyra e Kryetarit '!E35</f>
        <v>7750</v>
      </c>
      <c r="I9" s="742"/>
      <c r="J9" s="742">
        <f>J13</f>
        <v>50000</v>
      </c>
      <c r="K9" s="742"/>
      <c r="L9" s="748">
        <f t="shared" si="0"/>
        <v>130229.36</v>
      </c>
      <c r="M9" s="758">
        <f t="shared" si="0"/>
        <v>57302</v>
      </c>
      <c r="N9" s="759">
        <f t="shared" si="0"/>
        <v>57302</v>
      </c>
      <c r="O9" s="735"/>
      <c r="P9" s="736"/>
      <c r="Q9" s="736"/>
      <c r="R9" s="721"/>
      <c r="S9" s="718"/>
      <c r="T9" s="718"/>
      <c r="U9" s="721"/>
      <c r="V9" s="718"/>
      <c r="W9" s="722"/>
      <c r="X9" s="722"/>
      <c r="Y9" s="722"/>
      <c r="Z9" s="722"/>
      <c r="AA9" s="722"/>
      <c r="AB9" s="722"/>
      <c r="AC9" s="722"/>
      <c r="AD9" s="722"/>
      <c r="AE9" s="722"/>
      <c r="AF9" s="722"/>
      <c r="AG9" s="722"/>
      <c r="AH9" s="722"/>
    </row>
    <row r="10" spans="1:34" ht="15.75">
      <c r="A10" s="737"/>
      <c r="B10" s="738"/>
      <c r="C10" s="739"/>
      <c r="D10" s="739"/>
      <c r="E10" s="740" t="s">
        <v>429</v>
      </c>
      <c r="F10" s="741">
        <f>F14</f>
        <v>0</v>
      </c>
      <c r="G10" s="746"/>
      <c r="H10" s="742"/>
      <c r="I10" s="742"/>
      <c r="J10" s="742">
        <f>'[1] 1.Zyra e Kryetarit '!H124</f>
        <v>30000</v>
      </c>
      <c r="K10" s="742"/>
      <c r="L10" s="748">
        <f t="shared" si="0"/>
        <v>30000</v>
      </c>
      <c r="M10" s="758">
        <f t="shared" si="0"/>
        <v>0</v>
      </c>
      <c r="N10" s="759">
        <f t="shared" si="0"/>
        <v>0</v>
      </c>
      <c r="O10" s="735"/>
      <c r="P10" s="736"/>
      <c r="Q10" s="736"/>
      <c r="R10" s="721"/>
      <c r="S10" s="718"/>
      <c r="T10" s="718"/>
      <c r="U10" s="718"/>
      <c r="V10" s="718"/>
      <c r="W10" s="722"/>
      <c r="X10" s="722"/>
      <c r="Y10" s="722"/>
      <c r="Z10" s="722"/>
      <c r="AA10" s="722"/>
      <c r="AB10" s="722"/>
      <c r="AC10" s="722"/>
      <c r="AD10" s="722"/>
      <c r="AE10" s="722"/>
      <c r="AF10" s="722"/>
      <c r="AG10" s="722"/>
      <c r="AH10" s="722"/>
    </row>
    <row r="11" spans="1:34" ht="15.75">
      <c r="A11" s="737"/>
      <c r="B11" s="738"/>
      <c r="C11" s="739"/>
      <c r="D11" s="739"/>
      <c r="E11" s="740" t="s">
        <v>430</v>
      </c>
      <c r="F11" s="741">
        <f>F15</f>
        <v>0</v>
      </c>
      <c r="G11" s="746"/>
      <c r="H11" s="742"/>
      <c r="I11" s="742"/>
      <c r="J11" s="742"/>
      <c r="K11" s="742"/>
      <c r="L11" s="748"/>
      <c r="M11" s="758"/>
      <c r="N11" s="759"/>
      <c r="O11" s="735"/>
      <c r="P11" s="736"/>
      <c r="Q11" s="760"/>
      <c r="R11" s="761"/>
      <c r="S11" s="718"/>
      <c r="T11" s="718"/>
      <c r="U11" s="718"/>
      <c r="V11" s="718"/>
      <c r="W11" s="722"/>
      <c r="X11" s="722"/>
      <c r="Y11" s="722"/>
      <c r="Z11" s="722"/>
      <c r="AA11" s="722"/>
      <c r="AB11" s="722"/>
      <c r="AC11" s="722"/>
      <c r="AD11" s="722"/>
      <c r="AE11" s="722"/>
      <c r="AF11" s="722"/>
      <c r="AG11" s="722"/>
      <c r="AH11" s="722"/>
    </row>
    <row r="12" spans="1:34" ht="15.75">
      <c r="A12" s="762"/>
      <c r="B12" s="763">
        <v>16013</v>
      </c>
      <c r="C12" s="764"/>
      <c r="D12" s="988" t="s">
        <v>431</v>
      </c>
      <c r="E12" s="988"/>
      <c r="F12" s="765">
        <f>F15+F14+F13</f>
        <v>7</v>
      </c>
      <c r="G12" s="766">
        <f>G13</f>
        <v>72479.360000000001</v>
      </c>
      <c r="H12" s="766">
        <f>H13+H14+H15</f>
        <v>7750</v>
      </c>
      <c r="I12" s="766">
        <f>I13+I14+I15</f>
        <v>0</v>
      </c>
      <c r="J12" s="766">
        <f>J13+J14+J15</f>
        <v>80000</v>
      </c>
      <c r="K12" s="766">
        <f>K13+K14+K15</f>
        <v>0</v>
      </c>
      <c r="L12" s="767">
        <f>L15+L14+L13</f>
        <v>160229.35999999999</v>
      </c>
      <c r="M12" s="768">
        <f>M13</f>
        <v>57302</v>
      </c>
      <c r="N12" s="769">
        <f>N13</f>
        <v>57302</v>
      </c>
      <c r="O12" s="760"/>
      <c r="P12" s="736"/>
      <c r="Q12" s="760"/>
      <c r="R12" s="761"/>
      <c r="S12" s="718"/>
      <c r="T12" s="721"/>
      <c r="U12" s="718"/>
      <c r="V12" s="718"/>
      <c r="W12" s="722"/>
      <c r="X12" s="722"/>
      <c r="Y12" s="722"/>
      <c r="Z12" s="722"/>
      <c r="AA12" s="722"/>
      <c r="AB12" s="722"/>
      <c r="AC12" s="722"/>
      <c r="AD12" s="722"/>
      <c r="AE12" s="722"/>
      <c r="AF12" s="722"/>
      <c r="AG12" s="722"/>
      <c r="AH12" s="722"/>
    </row>
    <row r="13" spans="1:34" ht="15.75">
      <c r="A13" s="737"/>
      <c r="B13" s="770"/>
      <c r="C13" s="739"/>
      <c r="D13" s="739"/>
      <c r="E13" s="740" t="s">
        <v>428</v>
      </c>
      <c r="F13" s="741">
        <f>'[1] 1.Zyra e Kryetarit '!D26</f>
        <v>7</v>
      </c>
      <c r="G13" s="746">
        <f>'[1] 1.Zyra e Kryetarit '!I28</f>
        <v>72479.360000000001</v>
      </c>
      <c r="H13" s="742">
        <f>'[1] 1.Zyra e Kryetarit '!E35</f>
        <v>7750</v>
      </c>
      <c r="I13" s="742"/>
      <c r="J13" s="742">
        <f>'[1] 1.Zyra e Kryetarit '!E129</f>
        <v>50000</v>
      </c>
      <c r="K13" s="742"/>
      <c r="L13" s="748">
        <f>G13+H13+I13+J13+K13</f>
        <v>130229.36</v>
      </c>
      <c r="M13" s="758">
        <v>57302</v>
      </c>
      <c r="N13" s="759">
        <v>57302</v>
      </c>
      <c r="O13" s="760"/>
      <c r="P13" s="736"/>
      <c r="Q13" s="760"/>
      <c r="R13" s="761"/>
      <c r="S13" s="718"/>
      <c r="T13" s="721"/>
      <c r="U13" s="718"/>
      <c r="V13" s="718"/>
      <c r="W13" s="722"/>
      <c r="X13" s="722"/>
      <c r="Y13" s="722"/>
      <c r="Z13" s="722"/>
      <c r="AA13" s="722"/>
      <c r="AB13" s="722"/>
      <c r="AC13" s="722"/>
      <c r="AD13" s="722"/>
      <c r="AE13" s="722"/>
      <c r="AF13" s="722"/>
      <c r="AG13" s="722"/>
      <c r="AH13" s="722"/>
    </row>
    <row r="14" spans="1:34" ht="15.75">
      <c r="A14" s="737"/>
      <c r="B14" s="770"/>
      <c r="C14" s="739"/>
      <c r="D14" s="739"/>
      <c r="E14" s="740" t="s">
        <v>429</v>
      </c>
      <c r="F14" s="741"/>
      <c r="G14" s="746"/>
      <c r="H14" s="746"/>
      <c r="I14" s="746"/>
      <c r="J14" s="746">
        <f>'[1] 1.Zyra e Kryetarit '!H124</f>
        <v>30000</v>
      </c>
      <c r="K14" s="746"/>
      <c r="L14" s="748">
        <f>G14+H14+I14+J14+K14</f>
        <v>30000</v>
      </c>
      <c r="M14" s="758">
        <v>0</v>
      </c>
      <c r="N14" s="759">
        <v>0</v>
      </c>
      <c r="O14" s="760"/>
      <c r="P14" s="736"/>
      <c r="Q14" s="735"/>
      <c r="R14" s="761"/>
      <c r="S14" s="717"/>
      <c r="T14" s="721"/>
      <c r="U14" s="718"/>
      <c r="V14" s="718"/>
      <c r="W14" s="722"/>
      <c r="X14" s="722"/>
      <c r="Y14" s="722"/>
      <c r="Z14" s="722"/>
      <c r="AA14" s="722"/>
      <c r="AB14" s="722"/>
      <c r="AC14" s="722"/>
      <c r="AD14" s="722"/>
      <c r="AE14" s="722"/>
      <c r="AF14" s="722"/>
      <c r="AG14" s="722"/>
      <c r="AH14" s="722"/>
    </row>
    <row r="15" spans="1:34" ht="15.75">
      <c r="A15" s="737"/>
      <c r="B15" s="770"/>
      <c r="C15" s="739"/>
      <c r="D15" s="739"/>
      <c r="E15" s="740" t="s">
        <v>430</v>
      </c>
      <c r="F15" s="741">
        <v>0</v>
      </c>
      <c r="G15" s="746"/>
      <c r="H15" s="742"/>
      <c r="I15" s="742"/>
      <c r="J15" s="742"/>
      <c r="K15" s="742"/>
      <c r="L15" s="748"/>
      <c r="M15" s="758"/>
      <c r="N15" s="759"/>
      <c r="O15" s="760"/>
      <c r="P15" s="736"/>
      <c r="Q15" s="736"/>
      <c r="R15" s="721"/>
      <c r="S15" s="718"/>
      <c r="T15" s="721"/>
      <c r="U15" s="718"/>
      <c r="V15" s="718"/>
      <c r="W15" s="722"/>
      <c r="X15" s="722"/>
      <c r="Y15" s="722"/>
      <c r="Z15" s="722"/>
      <c r="AA15" s="722"/>
      <c r="AB15" s="722"/>
      <c r="AC15" s="722"/>
      <c r="AD15" s="722"/>
      <c r="AE15" s="722"/>
      <c r="AF15" s="722"/>
      <c r="AG15" s="722"/>
      <c r="AH15" s="722"/>
    </row>
    <row r="16" spans="1:34" ht="15.75">
      <c r="A16" s="750"/>
      <c r="B16" s="751">
        <v>169</v>
      </c>
      <c r="C16" s="986" t="s">
        <v>432</v>
      </c>
      <c r="D16" s="986"/>
      <c r="E16" s="986"/>
      <c r="F16" s="752">
        <f>F17</f>
        <v>0</v>
      </c>
      <c r="G16" s="753">
        <f>G17+G18+G19</f>
        <v>127024.92599999999</v>
      </c>
      <c r="H16" s="753">
        <f>H17+H18+H19</f>
        <v>50500</v>
      </c>
      <c r="I16" s="753">
        <f>I17+I18+I19</f>
        <v>0</v>
      </c>
      <c r="J16" s="753">
        <f>J17+J18+J19</f>
        <v>0</v>
      </c>
      <c r="K16" s="753">
        <f>K17+K18+K19</f>
        <v>0</v>
      </c>
      <c r="L16" s="754">
        <f>L19+L18+L17</f>
        <v>177524.92599999998</v>
      </c>
      <c r="M16" s="771">
        <f>SUM(M17:M19)</f>
        <v>249215</v>
      </c>
      <c r="N16" s="756">
        <f>SUM(N17:N19)</f>
        <v>249215</v>
      </c>
      <c r="O16" s="757"/>
      <c r="P16" s="772"/>
      <c r="Q16" s="749"/>
      <c r="R16" s="721"/>
      <c r="S16" s="718"/>
      <c r="T16" s="721"/>
      <c r="U16" s="721"/>
      <c r="V16" s="718"/>
      <c r="W16" s="722"/>
      <c r="X16" s="722"/>
      <c r="Y16" s="722"/>
      <c r="Z16" s="722"/>
      <c r="AA16" s="722"/>
      <c r="AB16" s="722"/>
      <c r="AC16" s="722"/>
      <c r="AD16" s="722"/>
      <c r="AE16" s="722"/>
      <c r="AF16" s="722"/>
      <c r="AG16" s="722"/>
      <c r="AH16" s="722"/>
    </row>
    <row r="17" spans="1:34" ht="15.75">
      <c r="A17" s="737"/>
      <c r="B17" s="773"/>
      <c r="C17" s="739"/>
      <c r="D17" s="739"/>
      <c r="E17" s="740" t="s">
        <v>428</v>
      </c>
      <c r="F17" s="741">
        <f>'[1]Zyra e Kuvendit'!D26</f>
        <v>0</v>
      </c>
      <c r="G17" s="742">
        <f>'[1]Zyra e Kuvendit'!I28</f>
        <v>127024.92599999999</v>
      </c>
      <c r="H17" s="742">
        <f>'[1]Zyra e Kuvendit'!E35</f>
        <v>35500</v>
      </c>
      <c r="I17" s="742"/>
      <c r="J17" s="742"/>
      <c r="K17" s="742"/>
      <c r="L17" s="774">
        <f>G17+H17+I17+J17+K17</f>
        <v>162524.92599999998</v>
      </c>
      <c r="M17" s="775">
        <v>239215</v>
      </c>
      <c r="N17" s="776">
        <v>239215</v>
      </c>
      <c r="O17" s="735"/>
      <c r="P17" s="736"/>
      <c r="Q17" s="736"/>
      <c r="R17" s="721"/>
      <c r="S17" s="718"/>
      <c r="T17" s="718"/>
      <c r="U17" s="718"/>
      <c r="V17" s="718"/>
      <c r="W17" s="722"/>
      <c r="X17" s="722"/>
      <c r="Y17" s="722"/>
      <c r="Z17" s="722"/>
      <c r="AA17" s="722"/>
      <c r="AB17" s="722"/>
      <c r="AC17" s="722"/>
      <c r="AD17" s="722"/>
      <c r="AE17" s="722"/>
      <c r="AF17" s="722"/>
      <c r="AG17" s="722"/>
      <c r="AH17" s="722"/>
    </row>
    <row r="18" spans="1:34" ht="15.75">
      <c r="A18" s="737"/>
      <c r="B18" s="773"/>
      <c r="C18" s="739"/>
      <c r="D18" s="739"/>
      <c r="E18" s="740" t="s">
        <v>429</v>
      </c>
      <c r="F18" s="741"/>
      <c r="G18" s="742"/>
      <c r="H18" s="742">
        <f>'[1]Zyra e Kuvendit'!H35</f>
        <v>15000</v>
      </c>
      <c r="I18" s="742"/>
      <c r="J18" s="742"/>
      <c r="K18" s="742"/>
      <c r="L18" s="774">
        <f>G18+H18+I18+J18+K18</f>
        <v>15000</v>
      </c>
      <c r="M18" s="777">
        <v>10000</v>
      </c>
      <c r="N18" s="778">
        <v>10000</v>
      </c>
      <c r="O18" s="735"/>
      <c r="P18" s="736"/>
      <c r="Q18" s="736"/>
      <c r="R18" s="721"/>
      <c r="S18" s="718"/>
      <c r="T18" s="718"/>
      <c r="U18" s="718"/>
      <c r="V18" s="718"/>
      <c r="W18" s="722"/>
      <c r="X18" s="722"/>
      <c r="Y18" s="722"/>
      <c r="Z18" s="722"/>
      <c r="AA18" s="722"/>
      <c r="AB18" s="722"/>
      <c r="AC18" s="722"/>
      <c r="AD18" s="722"/>
      <c r="AE18" s="722"/>
      <c r="AF18" s="722"/>
      <c r="AG18" s="722"/>
      <c r="AH18" s="722"/>
    </row>
    <row r="19" spans="1:34" ht="15.75">
      <c r="A19" s="737"/>
      <c r="B19" s="773"/>
      <c r="C19" s="739"/>
      <c r="D19" s="739"/>
      <c r="E19" s="740" t="s">
        <v>430</v>
      </c>
      <c r="F19" s="741"/>
      <c r="G19" s="742"/>
      <c r="H19" s="742"/>
      <c r="I19" s="742"/>
      <c r="J19" s="742"/>
      <c r="K19" s="742"/>
      <c r="L19" s="779"/>
      <c r="M19" s="780"/>
      <c r="N19" s="781"/>
      <c r="O19" s="735"/>
      <c r="P19" s="736"/>
      <c r="Q19" s="736"/>
      <c r="R19" s="721"/>
      <c r="S19" s="718"/>
      <c r="T19" s="718"/>
      <c r="U19" s="718"/>
      <c r="V19" s="718"/>
      <c r="W19" s="722"/>
      <c r="X19" s="722"/>
      <c r="Y19" s="722"/>
      <c r="Z19" s="722"/>
      <c r="AA19" s="722"/>
      <c r="AB19" s="722"/>
      <c r="AC19" s="722"/>
      <c r="AD19" s="722"/>
      <c r="AE19" s="722"/>
      <c r="AF19" s="722"/>
      <c r="AG19" s="722"/>
      <c r="AH19" s="722"/>
    </row>
    <row r="20" spans="1:34" ht="15.75">
      <c r="A20" s="782"/>
      <c r="B20" s="751">
        <v>163</v>
      </c>
      <c r="C20" s="986" t="s">
        <v>433</v>
      </c>
      <c r="D20" s="986"/>
      <c r="E20" s="986"/>
      <c r="F20" s="752">
        <f>F21</f>
        <v>46</v>
      </c>
      <c r="G20" s="753">
        <f>G21+G22</f>
        <v>345747.48599999998</v>
      </c>
      <c r="H20" s="753">
        <f>H22+H21</f>
        <v>319700</v>
      </c>
      <c r="I20" s="753">
        <f>I23+I22+I21</f>
        <v>0</v>
      </c>
      <c r="J20" s="753">
        <f>J23+J22+J21</f>
        <v>0</v>
      </c>
      <c r="K20" s="753">
        <f>K23+K22+K21</f>
        <v>70000</v>
      </c>
      <c r="L20" s="754">
        <f>L23+L22+L21</f>
        <v>741647.48600000003</v>
      </c>
      <c r="M20" s="771">
        <f>SUM(M21:M23)</f>
        <v>465858</v>
      </c>
      <c r="N20" s="756">
        <f>SUM(N21:N23)</f>
        <v>465858</v>
      </c>
      <c r="O20" s="757"/>
      <c r="P20" s="736"/>
      <c r="Q20" s="736"/>
      <c r="R20" s="721"/>
      <c r="S20" s="718"/>
      <c r="T20" s="718"/>
      <c r="U20" s="718"/>
      <c r="V20" s="718"/>
      <c r="W20" s="722"/>
      <c r="X20" s="722"/>
      <c r="Y20" s="722"/>
      <c r="Z20" s="722"/>
      <c r="AA20" s="722"/>
      <c r="AB20" s="722"/>
      <c r="AC20" s="722"/>
      <c r="AD20" s="722"/>
      <c r="AE20" s="722"/>
      <c r="AF20" s="722"/>
      <c r="AG20" s="722"/>
      <c r="AH20" s="722"/>
    </row>
    <row r="21" spans="1:34" ht="15.75">
      <c r="A21" s="737"/>
      <c r="B21" s="738"/>
      <c r="C21" s="739"/>
      <c r="D21" s="739"/>
      <c r="E21" s="740" t="s">
        <v>428</v>
      </c>
      <c r="F21" s="741">
        <f t="shared" ref="F21:N21" si="1">F25+F29</f>
        <v>46</v>
      </c>
      <c r="G21" s="742">
        <f>G25+G29</f>
        <v>345747.48599999998</v>
      </c>
      <c r="H21" s="742">
        <f>H25</f>
        <v>194700</v>
      </c>
      <c r="I21" s="742"/>
      <c r="J21" s="742"/>
      <c r="K21" s="742">
        <f>K25</f>
        <v>40000</v>
      </c>
      <c r="L21" s="742">
        <f t="shared" si="1"/>
        <v>586647.48600000003</v>
      </c>
      <c r="M21" s="758">
        <f t="shared" si="1"/>
        <v>392158</v>
      </c>
      <c r="N21" s="759">
        <f t="shared" si="1"/>
        <v>392158</v>
      </c>
      <c r="O21" s="735"/>
      <c r="P21" s="736"/>
      <c r="Q21" s="736"/>
      <c r="R21" s="721"/>
      <c r="S21" s="718"/>
      <c r="T21" s="718"/>
      <c r="U21" s="718"/>
      <c r="V21" s="718"/>
      <c r="W21" s="722"/>
      <c r="X21" s="722"/>
      <c r="Y21" s="722"/>
      <c r="Z21" s="722"/>
      <c r="AA21" s="722"/>
      <c r="AB21" s="722"/>
      <c r="AC21" s="722"/>
      <c r="AD21" s="722"/>
      <c r="AE21" s="722"/>
      <c r="AF21" s="722"/>
      <c r="AG21" s="722"/>
      <c r="AH21" s="722"/>
    </row>
    <row r="22" spans="1:34" ht="15.75">
      <c r="A22" s="737"/>
      <c r="B22" s="738"/>
      <c r="C22" s="739"/>
      <c r="D22" s="739"/>
      <c r="E22" s="740" t="s">
        <v>429</v>
      </c>
      <c r="F22" s="741"/>
      <c r="G22" s="742">
        <f>G26+G30</f>
        <v>0</v>
      </c>
      <c r="H22" s="742">
        <f>H26</f>
        <v>125000</v>
      </c>
      <c r="I22" s="742"/>
      <c r="J22" s="742"/>
      <c r="K22" s="742">
        <f>K26</f>
        <v>30000</v>
      </c>
      <c r="L22" s="748">
        <f>G22+H22+I22+J22+K22</f>
        <v>155000</v>
      </c>
      <c r="M22" s="758">
        <f>M26+M30</f>
        <v>73700</v>
      </c>
      <c r="N22" s="759">
        <f>N26+N30</f>
        <v>73700</v>
      </c>
      <c r="O22" s="735"/>
      <c r="P22" s="736"/>
      <c r="Q22" s="736"/>
      <c r="R22" s="721"/>
      <c r="S22" s="718"/>
      <c r="T22" s="721"/>
      <c r="U22" s="718"/>
      <c r="V22" s="718"/>
      <c r="W22" s="722"/>
      <c r="X22" s="722"/>
      <c r="Y22" s="722"/>
      <c r="Z22" s="722"/>
      <c r="AA22" s="722"/>
      <c r="AB22" s="722"/>
      <c r="AC22" s="722"/>
      <c r="AD22" s="722"/>
      <c r="AE22" s="722"/>
      <c r="AF22" s="722"/>
      <c r="AG22" s="722"/>
      <c r="AH22" s="722"/>
    </row>
    <row r="23" spans="1:34" ht="15.75">
      <c r="A23" s="737"/>
      <c r="B23" s="738"/>
      <c r="C23" s="739"/>
      <c r="D23" s="739"/>
      <c r="E23" s="740" t="s">
        <v>430</v>
      </c>
      <c r="F23" s="741"/>
      <c r="G23" s="742">
        <f>G27+G31</f>
        <v>0</v>
      </c>
      <c r="H23" s="742">
        <f>H27+H31</f>
        <v>0</v>
      </c>
      <c r="I23" s="742"/>
      <c r="J23" s="742"/>
      <c r="K23" s="742"/>
      <c r="L23" s="748"/>
      <c r="M23" s="758">
        <f>M27+M31</f>
        <v>0</v>
      </c>
      <c r="N23" s="759">
        <f>N27+N31</f>
        <v>0</v>
      </c>
      <c r="O23" s="735"/>
      <c r="P23" s="736"/>
      <c r="Q23" s="736"/>
      <c r="R23" s="721"/>
      <c r="S23" s="718"/>
      <c r="T23" s="718"/>
      <c r="U23" s="718"/>
      <c r="V23" s="718"/>
      <c r="W23" s="722"/>
      <c r="X23" s="722"/>
      <c r="Y23" s="722"/>
      <c r="Z23" s="722"/>
      <c r="AA23" s="722"/>
      <c r="AB23" s="722"/>
      <c r="AC23" s="722"/>
      <c r="AD23" s="722"/>
      <c r="AE23" s="722"/>
      <c r="AF23" s="722"/>
      <c r="AG23" s="722"/>
      <c r="AH23" s="722"/>
    </row>
    <row r="24" spans="1:34" ht="15.75">
      <c r="A24" s="783"/>
      <c r="B24" s="784">
        <v>16313</v>
      </c>
      <c r="C24" s="785"/>
      <c r="D24" s="979" t="s">
        <v>30</v>
      </c>
      <c r="E24" s="979"/>
      <c r="F24" s="786">
        <f t="shared" ref="F24:K24" si="2">F25+F26+F27</f>
        <v>45</v>
      </c>
      <c r="G24" s="787">
        <f t="shared" si="2"/>
        <v>335853.462</v>
      </c>
      <c r="H24" s="787">
        <f t="shared" si="2"/>
        <v>319700</v>
      </c>
      <c r="I24" s="787">
        <f t="shared" si="2"/>
        <v>0</v>
      </c>
      <c r="J24" s="787">
        <f t="shared" si="2"/>
        <v>0</v>
      </c>
      <c r="K24" s="787">
        <f t="shared" si="2"/>
        <v>70000</v>
      </c>
      <c r="L24" s="788">
        <f t="shared" ref="L24:L29" si="3">G24+H24+I24+J24+K24</f>
        <v>725553.46200000006</v>
      </c>
      <c r="M24" s="789">
        <f>SUM(M25:M27)</f>
        <v>451103</v>
      </c>
      <c r="N24" s="790">
        <f>SUM(N25:N27)</f>
        <v>451103</v>
      </c>
      <c r="O24" s="735"/>
      <c r="P24" s="736"/>
      <c r="Q24" s="736"/>
      <c r="R24" s="721"/>
      <c r="S24" s="718"/>
      <c r="T24" s="718"/>
      <c r="U24" s="718"/>
      <c r="V24" s="718"/>
      <c r="W24" s="722"/>
      <c r="X24" s="722"/>
      <c r="Y24" s="722"/>
      <c r="Z24" s="722"/>
      <c r="AA24" s="722"/>
      <c r="AB24" s="722"/>
      <c r="AC24" s="722"/>
      <c r="AD24" s="722"/>
      <c r="AE24" s="722"/>
      <c r="AF24" s="722"/>
      <c r="AG24" s="722"/>
      <c r="AH24" s="722"/>
    </row>
    <row r="25" spans="1:34" ht="15.75">
      <c r="A25" s="737"/>
      <c r="B25" s="738"/>
      <c r="C25" s="739"/>
      <c r="D25" s="739"/>
      <c r="E25" s="740" t="s">
        <v>428</v>
      </c>
      <c r="F25" s="741">
        <f>'[1]2.Administrata'!D27</f>
        <v>45</v>
      </c>
      <c r="G25" s="742">
        <f>'[1]2.Administrata'!I29</f>
        <v>335853.462</v>
      </c>
      <c r="H25" s="742">
        <f>'[1]2.Administrata'!E36</f>
        <v>194700</v>
      </c>
      <c r="I25" s="742"/>
      <c r="J25" s="742"/>
      <c r="K25" s="742">
        <v>40000</v>
      </c>
      <c r="L25" s="774">
        <f t="shared" si="3"/>
        <v>570553.46200000006</v>
      </c>
      <c r="M25" s="777">
        <v>377403</v>
      </c>
      <c r="N25" s="778">
        <v>377403</v>
      </c>
      <c r="O25" s="735"/>
      <c r="P25" s="736"/>
      <c r="Q25" s="736"/>
      <c r="R25" s="721"/>
      <c r="S25" s="718"/>
      <c r="T25" s="718"/>
      <c r="U25" s="718"/>
      <c r="V25" s="718"/>
      <c r="W25" s="722"/>
      <c r="X25" s="722"/>
      <c r="Y25" s="722"/>
      <c r="Z25" s="722"/>
      <c r="AA25" s="722"/>
      <c r="AB25" s="722"/>
      <c r="AC25" s="722"/>
      <c r="AD25" s="722"/>
      <c r="AE25" s="722"/>
      <c r="AF25" s="722"/>
      <c r="AG25" s="722"/>
      <c r="AH25" s="722"/>
    </row>
    <row r="26" spans="1:34" ht="15.75">
      <c r="A26" s="737"/>
      <c r="B26" s="738"/>
      <c r="C26" s="739"/>
      <c r="D26" s="739"/>
      <c r="E26" s="740" t="s">
        <v>429</v>
      </c>
      <c r="F26" s="741"/>
      <c r="G26" s="742"/>
      <c r="H26" s="742">
        <f>'[1]2.Administrata'!H36</f>
        <v>125000</v>
      </c>
      <c r="I26" s="742"/>
      <c r="J26" s="742"/>
      <c r="K26" s="742">
        <v>30000</v>
      </c>
      <c r="L26" s="774">
        <f t="shared" si="3"/>
        <v>155000</v>
      </c>
      <c r="M26" s="777">
        <v>73700</v>
      </c>
      <c r="N26" s="778">
        <v>73700</v>
      </c>
      <c r="O26" s="735"/>
      <c r="P26" s="736"/>
      <c r="Q26" s="736"/>
      <c r="R26" s="721"/>
      <c r="S26" s="718"/>
      <c r="T26" s="718"/>
      <c r="U26" s="718"/>
      <c r="V26" s="718"/>
      <c r="W26" s="722"/>
      <c r="X26" s="722"/>
      <c r="Y26" s="722"/>
      <c r="Z26" s="722"/>
      <c r="AA26" s="722"/>
      <c r="AB26" s="722"/>
      <c r="AC26" s="722"/>
      <c r="AD26" s="722"/>
      <c r="AE26" s="722"/>
      <c r="AF26" s="722"/>
      <c r="AG26" s="722"/>
      <c r="AH26" s="722"/>
    </row>
    <row r="27" spans="1:34" ht="15.75">
      <c r="A27" s="737"/>
      <c r="B27" s="738"/>
      <c r="C27" s="739"/>
      <c r="D27" s="739"/>
      <c r="E27" s="740" t="s">
        <v>430</v>
      </c>
      <c r="F27" s="741"/>
      <c r="G27" s="742"/>
      <c r="H27" s="742"/>
      <c r="I27" s="742"/>
      <c r="J27" s="742"/>
      <c r="K27" s="742"/>
      <c r="L27" s="774"/>
      <c r="M27" s="777"/>
      <c r="N27" s="778">
        <f>'[1]Tabela 4.1-2025.'!L27</f>
        <v>0</v>
      </c>
      <c r="O27" s="735"/>
      <c r="P27" s="736"/>
      <c r="Q27" s="736"/>
      <c r="R27" s="721"/>
      <c r="S27" s="718"/>
      <c r="T27" s="718"/>
      <c r="U27" s="718"/>
      <c r="V27" s="718"/>
      <c r="W27" s="722"/>
      <c r="X27" s="722"/>
      <c r="Y27" s="722"/>
      <c r="Z27" s="722"/>
      <c r="AA27" s="722"/>
      <c r="AB27" s="722"/>
      <c r="AC27" s="722"/>
      <c r="AD27" s="722"/>
      <c r="AE27" s="722"/>
      <c r="AF27" s="722"/>
      <c r="AG27" s="722"/>
      <c r="AH27" s="722"/>
    </row>
    <row r="28" spans="1:34" ht="15.75">
      <c r="A28" s="737"/>
      <c r="B28" s="738">
        <v>16502</v>
      </c>
      <c r="C28" s="785"/>
      <c r="D28" s="979" t="s">
        <v>434</v>
      </c>
      <c r="E28" s="979"/>
      <c r="F28" s="786">
        <f t="shared" ref="F28:K28" si="4">F29+F30+F31</f>
        <v>1</v>
      </c>
      <c r="G28" s="787">
        <f t="shared" si="4"/>
        <v>9894.0240000000013</v>
      </c>
      <c r="H28" s="787">
        <f t="shared" si="4"/>
        <v>6200</v>
      </c>
      <c r="I28" s="787">
        <f t="shared" si="4"/>
        <v>0</v>
      </c>
      <c r="J28" s="787">
        <f t="shared" si="4"/>
        <v>0</v>
      </c>
      <c r="K28" s="787">
        <f t="shared" si="4"/>
        <v>0</v>
      </c>
      <c r="L28" s="788">
        <f t="shared" si="3"/>
        <v>16094.024000000001</v>
      </c>
      <c r="M28" s="789">
        <f>SUM(M29:M31)</f>
        <v>14755</v>
      </c>
      <c r="N28" s="790">
        <f>SUM(N29:N31)</f>
        <v>14755</v>
      </c>
      <c r="O28" s="735"/>
      <c r="P28" s="736"/>
      <c r="Q28" s="736"/>
      <c r="R28" s="721"/>
      <c r="S28" s="718"/>
      <c r="T28" s="718"/>
      <c r="U28" s="718"/>
      <c r="V28" s="718"/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</row>
    <row r="29" spans="1:34" ht="15.75">
      <c r="A29" s="737"/>
      <c r="B29" s="738"/>
      <c r="C29" s="739"/>
      <c r="D29" s="739"/>
      <c r="E29" s="740" t="s">
        <v>428</v>
      </c>
      <c r="F29" s="741">
        <f>'[1]Zyra per barazi Gjinore'!C26</f>
        <v>1</v>
      </c>
      <c r="G29" s="742">
        <f>'[1]Zyra per barazi Gjinore'!H28</f>
        <v>9894.0240000000013</v>
      </c>
      <c r="H29" s="742">
        <f>'[1]Zyra per barazi Gjinore'!D35</f>
        <v>6200</v>
      </c>
      <c r="I29" s="742"/>
      <c r="J29" s="742"/>
      <c r="K29" s="742"/>
      <c r="L29" s="774">
        <f t="shared" si="3"/>
        <v>16094.024000000001</v>
      </c>
      <c r="M29" s="777">
        <v>14755</v>
      </c>
      <c r="N29" s="778">
        <v>14755</v>
      </c>
      <c r="O29" s="735"/>
      <c r="P29" s="736"/>
      <c r="Q29" s="736"/>
      <c r="R29" s="721"/>
      <c r="S29" s="718"/>
      <c r="T29" s="721"/>
      <c r="U29" s="718"/>
      <c r="V29" s="718"/>
      <c r="W29" s="722"/>
      <c r="X29" s="722"/>
      <c r="Y29" s="722"/>
      <c r="Z29" s="722"/>
      <c r="AA29" s="722"/>
      <c r="AB29" s="722"/>
      <c r="AC29" s="722"/>
      <c r="AD29" s="722"/>
      <c r="AE29" s="722"/>
      <c r="AF29" s="722"/>
      <c r="AG29" s="722"/>
      <c r="AH29" s="722"/>
    </row>
    <row r="30" spans="1:34" ht="15.75">
      <c r="A30" s="737"/>
      <c r="B30" s="738"/>
      <c r="C30" s="739"/>
      <c r="D30" s="739"/>
      <c r="E30" s="740" t="s">
        <v>429</v>
      </c>
      <c r="F30" s="741"/>
      <c r="G30" s="742"/>
      <c r="H30" s="742"/>
      <c r="I30" s="742"/>
      <c r="J30" s="742"/>
      <c r="K30" s="742"/>
      <c r="L30" s="774"/>
      <c r="M30" s="777">
        <f>'[1]Tabela 4.1 -2024'!L30</f>
        <v>0</v>
      </c>
      <c r="N30" s="778">
        <f>'[1]Tabela 4.1-2025.'!L30</f>
        <v>0</v>
      </c>
      <c r="O30" s="735"/>
      <c r="P30" s="736"/>
      <c r="Q30" s="736"/>
      <c r="R30" s="721"/>
      <c r="S30" s="718"/>
      <c r="T30" s="718"/>
      <c r="U30" s="718"/>
      <c r="V30" s="718"/>
      <c r="W30" s="722"/>
      <c r="X30" s="722"/>
      <c r="Y30" s="722"/>
      <c r="Z30" s="722"/>
      <c r="AA30" s="722"/>
      <c r="AB30" s="722"/>
      <c r="AC30" s="722"/>
      <c r="AD30" s="722"/>
      <c r="AE30" s="722"/>
      <c r="AF30" s="722"/>
      <c r="AG30" s="722"/>
      <c r="AH30" s="722"/>
    </row>
    <row r="31" spans="1:34" ht="15.75">
      <c r="A31" s="737"/>
      <c r="B31" s="738"/>
      <c r="C31" s="739"/>
      <c r="D31" s="739"/>
      <c r="E31" s="740" t="s">
        <v>430</v>
      </c>
      <c r="F31" s="741"/>
      <c r="G31" s="742"/>
      <c r="H31" s="742"/>
      <c r="I31" s="742"/>
      <c r="J31" s="742"/>
      <c r="K31" s="742"/>
      <c r="L31" s="774"/>
      <c r="M31" s="777">
        <f>'[1]Tabela 4.1 -2024'!L31</f>
        <v>0</v>
      </c>
      <c r="N31" s="778">
        <f>'[1]Tabela 4.1-2025.'!L31</f>
        <v>0</v>
      </c>
      <c r="O31" s="747"/>
      <c r="P31" s="761"/>
      <c r="Q31" s="761"/>
      <c r="R31" s="721"/>
      <c r="S31" s="718"/>
      <c r="T31" s="718"/>
      <c r="U31" s="718"/>
      <c r="V31" s="718"/>
      <c r="W31" s="722"/>
      <c r="X31" s="722"/>
      <c r="Y31" s="722"/>
      <c r="Z31" s="722"/>
      <c r="AA31" s="722"/>
      <c r="AB31" s="722"/>
      <c r="AC31" s="722"/>
      <c r="AD31" s="722"/>
      <c r="AE31" s="722"/>
      <c r="AF31" s="722"/>
      <c r="AG31" s="722"/>
      <c r="AH31" s="722"/>
    </row>
    <row r="32" spans="1:34" ht="15.75">
      <c r="A32" s="782"/>
      <c r="B32" s="751">
        <v>175</v>
      </c>
      <c r="C32" s="986" t="s">
        <v>435</v>
      </c>
      <c r="D32" s="986"/>
      <c r="E32" s="986"/>
      <c r="F32" s="752">
        <f t="shared" ref="F32:N34" si="5">F36</f>
        <v>23</v>
      </c>
      <c r="G32" s="753">
        <f t="shared" si="5"/>
        <v>156785.87400000001</v>
      </c>
      <c r="H32" s="753">
        <f t="shared" si="5"/>
        <v>28000</v>
      </c>
      <c r="I32" s="753">
        <f t="shared" si="5"/>
        <v>0</v>
      </c>
      <c r="J32" s="753">
        <f t="shared" si="5"/>
        <v>70000</v>
      </c>
      <c r="K32" s="753">
        <f t="shared" si="5"/>
        <v>0</v>
      </c>
      <c r="L32" s="754">
        <f t="shared" si="5"/>
        <v>254785.87400000001</v>
      </c>
      <c r="M32" s="771">
        <f>M33+M34+M35</f>
        <v>587741</v>
      </c>
      <c r="N32" s="756">
        <f>SUM(N33:N35)</f>
        <v>837741</v>
      </c>
      <c r="O32" s="791"/>
      <c r="P32" s="761"/>
      <c r="Q32" s="761"/>
      <c r="R32" s="721"/>
      <c r="S32" s="718"/>
      <c r="T32" s="718"/>
      <c r="U32" s="718"/>
      <c r="V32" s="718"/>
      <c r="W32" s="722"/>
      <c r="X32" s="722"/>
      <c r="Y32" s="722"/>
      <c r="Z32" s="722"/>
      <c r="AA32" s="722"/>
      <c r="AB32" s="722"/>
      <c r="AC32" s="722"/>
      <c r="AD32" s="722"/>
      <c r="AE32" s="722"/>
      <c r="AF32" s="722"/>
      <c r="AG32" s="722"/>
      <c r="AH32" s="722"/>
    </row>
    <row r="33" spans="1:34" ht="15.75">
      <c r="A33" s="737"/>
      <c r="B33" s="738"/>
      <c r="C33" s="739"/>
      <c r="D33" s="739"/>
      <c r="E33" s="740" t="s">
        <v>428</v>
      </c>
      <c r="F33" s="741">
        <f>F37</f>
        <v>23</v>
      </c>
      <c r="G33" s="742">
        <f>G37</f>
        <v>156785.87400000001</v>
      </c>
      <c r="H33" s="742">
        <f>H37</f>
        <v>17500</v>
      </c>
      <c r="I33" s="742"/>
      <c r="J33" s="742">
        <f>J37</f>
        <v>0</v>
      </c>
      <c r="K33" s="742"/>
      <c r="L33" s="748">
        <f t="shared" si="5"/>
        <v>174285.87400000001</v>
      </c>
      <c r="M33" s="758">
        <f t="shared" si="5"/>
        <v>464260</v>
      </c>
      <c r="N33" s="759">
        <f t="shared" si="5"/>
        <v>664260</v>
      </c>
      <c r="O33" s="747"/>
      <c r="P33" s="761"/>
      <c r="Q33" s="761"/>
      <c r="R33" s="721"/>
      <c r="S33" s="718"/>
      <c r="T33" s="718"/>
      <c r="U33" s="718"/>
      <c r="V33" s="718"/>
      <c r="W33" s="722"/>
      <c r="X33" s="722"/>
      <c r="Y33" s="722"/>
      <c r="Z33" s="722"/>
      <c r="AA33" s="722"/>
      <c r="AB33" s="722"/>
      <c r="AC33" s="722"/>
      <c r="AD33" s="722"/>
      <c r="AE33" s="722"/>
      <c r="AF33" s="722"/>
      <c r="AG33" s="722"/>
      <c r="AH33" s="722"/>
    </row>
    <row r="34" spans="1:34" ht="15.75">
      <c r="A34" s="737"/>
      <c r="B34" s="738"/>
      <c r="C34" s="739"/>
      <c r="D34" s="739"/>
      <c r="E34" s="740" t="s">
        <v>429</v>
      </c>
      <c r="F34" s="741"/>
      <c r="G34" s="742"/>
      <c r="H34" s="742">
        <f>H38</f>
        <v>10500</v>
      </c>
      <c r="I34" s="742"/>
      <c r="J34" s="742">
        <f>J38</f>
        <v>70000</v>
      </c>
      <c r="K34" s="742"/>
      <c r="L34" s="748">
        <f t="shared" si="5"/>
        <v>80500</v>
      </c>
      <c r="M34" s="758">
        <f t="shared" si="5"/>
        <v>123481</v>
      </c>
      <c r="N34" s="759">
        <f t="shared" si="5"/>
        <v>173481</v>
      </c>
      <c r="O34" s="747"/>
      <c r="P34" s="761"/>
      <c r="Q34" s="761"/>
      <c r="R34" s="721"/>
      <c r="S34" s="718"/>
      <c r="T34" s="718"/>
      <c r="U34" s="718"/>
      <c r="V34" s="718"/>
      <c r="W34" s="722"/>
      <c r="X34" s="722"/>
      <c r="Y34" s="722"/>
      <c r="Z34" s="722"/>
      <c r="AA34" s="722"/>
      <c r="AB34" s="722"/>
      <c r="AC34" s="722"/>
      <c r="AD34" s="722"/>
      <c r="AE34" s="722"/>
      <c r="AF34" s="722"/>
      <c r="AG34" s="722"/>
      <c r="AH34" s="722"/>
    </row>
    <row r="35" spans="1:34" ht="15.75">
      <c r="A35" s="737"/>
      <c r="B35" s="738"/>
      <c r="C35" s="739"/>
      <c r="D35" s="739"/>
      <c r="E35" s="740" t="s">
        <v>430</v>
      </c>
      <c r="F35" s="741"/>
      <c r="G35" s="742"/>
      <c r="H35" s="742">
        <f>H39</f>
        <v>0</v>
      </c>
      <c r="I35" s="742"/>
      <c r="J35" s="742"/>
      <c r="K35" s="742"/>
      <c r="L35" s="748"/>
      <c r="M35" s="758">
        <f>M39</f>
        <v>0</v>
      </c>
      <c r="N35" s="759">
        <f>N39</f>
        <v>0</v>
      </c>
      <c r="O35" s="747"/>
      <c r="P35" s="761"/>
      <c r="Q35" s="761"/>
      <c r="R35" s="792"/>
      <c r="S35" s="722"/>
      <c r="T35" s="722"/>
      <c r="U35" s="722"/>
      <c r="V35" s="722"/>
      <c r="W35" s="722"/>
      <c r="X35" s="722"/>
      <c r="Y35" s="722"/>
      <c r="Z35" s="722"/>
      <c r="AA35" s="722"/>
      <c r="AB35" s="722"/>
      <c r="AC35" s="722"/>
      <c r="AD35" s="722"/>
      <c r="AE35" s="722"/>
      <c r="AF35" s="722"/>
      <c r="AG35" s="722"/>
      <c r="AH35" s="722"/>
    </row>
    <row r="36" spans="1:34" ht="15.75">
      <c r="A36" s="783"/>
      <c r="B36" s="784">
        <v>17513</v>
      </c>
      <c r="C36" s="785"/>
      <c r="D36" s="979" t="s">
        <v>436</v>
      </c>
      <c r="E36" s="979"/>
      <c r="F36" s="786">
        <f t="shared" ref="F36:K36" si="6">F37+F38+F39</f>
        <v>23</v>
      </c>
      <c r="G36" s="787">
        <f t="shared" si="6"/>
        <v>156785.87400000001</v>
      </c>
      <c r="H36" s="787">
        <f t="shared" si="6"/>
        <v>28000</v>
      </c>
      <c r="I36" s="787">
        <f t="shared" si="6"/>
        <v>0</v>
      </c>
      <c r="J36" s="787">
        <f t="shared" si="6"/>
        <v>70000</v>
      </c>
      <c r="K36" s="787">
        <f t="shared" si="6"/>
        <v>0</v>
      </c>
      <c r="L36" s="788">
        <f>L37+L38</f>
        <v>254785.87400000001</v>
      </c>
      <c r="M36" s="789">
        <f>M39+M38+M37</f>
        <v>587741</v>
      </c>
      <c r="N36" s="790">
        <f>SUM(N37:N39)</f>
        <v>837741</v>
      </c>
      <c r="O36" s="747"/>
      <c r="P36" s="761"/>
      <c r="Q36" s="761"/>
      <c r="R36" s="792"/>
      <c r="S36" s="722"/>
      <c r="T36" s="722"/>
      <c r="U36" s="722"/>
      <c r="V36" s="722"/>
      <c r="W36" s="722"/>
      <c r="X36" s="722"/>
      <c r="Y36" s="722"/>
      <c r="Z36" s="722"/>
      <c r="AA36" s="722"/>
      <c r="AB36" s="722"/>
      <c r="AC36" s="722"/>
      <c r="AD36" s="722"/>
      <c r="AE36" s="722"/>
      <c r="AF36" s="722"/>
      <c r="AG36" s="722"/>
      <c r="AH36" s="722"/>
    </row>
    <row r="37" spans="1:34" ht="15.75">
      <c r="A37" s="737"/>
      <c r="B37" s="738"/>
      <c r="C37" s="739"/>
      <c r="D37" s="739"/>
      <c r="E37" s="740" t="s">
        <v>428</v>
      </c>
      <c r="F37" s="741">
        <f>'[1]3.Buxhet e Financa'!C27</f>
        <v>23</v>
      </c>
      <c r="G37" s="742">
        <f>'[1]3.Buxhet e Financa'!H29</f>
        <v>156785.87400000001</v>
      </c>
      <c r="H37" s="742">
        <f>'[1]3.Buxhet e Financa'!D36</f>
        <v>17500</v>
      </c>
      <c r="I37" s="742"/>
      <c r="J37" s="742">
        <f>'[1]3.Buxhet e Financa'!D132</f>
        <v>0</v>
      </c>
      <c r="K37" s="742"/>
      <c r="L37" s="748">
        <f>G37+H37+I37+J37+K37</f>
        <v>174285.87400000001</v>
      </c>
      <c r="M37" s="758">
        <v>464260</v>
      </c>
      <c r="N37" s="759">
        <f>464260+200000</f>
        <v>664260</v>
      </c>
      <c r="O37" s="747"/>
      <c r="P37" s="761"/>
      <c r="Q37" s="761"/>
      <c r="R37" s="792"/>
      <c r="S37" s="722"/>
      <c r="T37" s="722"/>
      <c r="U37" s="722"/>
      <c r="V37" s="722"/>
      <c r="W37" s="722"/>
      <c r="X37" s="722"/>
      <c r="Y37" s="722"/>
      <c r="Z37" s="722"/>
      <c r="AA37" s="722"/>
      <c r="AB37" s="722"/>
      <c r="AC37" s="722"/>
      <c r="AD37" s="722"/>
      <c r="AE37" s="722"/>
      <c r="AF37" s="722"/>
      <c r="AG37" s="722"/>
      <c r="AH37" s="722"/>
    </row>
    <row r="38" spans="1:34" ht="15.75">
      <c r="A38" s="737"/>
      <c r="B38" s="738"/>
      <c r="C38" s="739"/>
      <c r="D38" s="739"/>
      <c r="E38" s="740" t="s">
        <v>429</v>
      </c>
      <c r="F38" s="741"/>
      <c r="G38" s="742"/>
      <c r="H38" s="742">
        <f>'[1]3.Buxhet e Financa'!G36</f>
        <v>10500</v>
      </c>
      <c r="I38" s="742"/>
      <c r="J38" s="742">
        <f>'[1]3.Buxhet e Financa'!G125</f>
        <v>70000</v>
      </c>
      <c r="K38" s="742"/>
      <c r="L38" s="748">
        <f>G38+H38+I38+J38+K38</f>
        <v>80500</v>
      </c>
      <c r="M38" s="758">
        <v>123481</v>
      </c>
      <c r="N38" s="759">
        <f>123481+50000</f>
        <v>173481</v>
      </c>
      <c r="O38" s="747"/>
      <c r="P38" s="761"/>
      <c r="Q38" s="761"/>
      <c r="R38" s="792"/>
      <c r="S38" s="722"/>
      <c r="T38" s="722"/>
      <c r="U38" s="722"/>
      <c r="V38" s="722"/>
      <c r="W38" s="722"/>
      <c r="X38" s="722"/>
      <c r="Y38" s="722"/>
      <c r="Z38" s="722"/>
      <c r="AA38" s="722"/>
      <c r="AB38" s="722"/>
      <c r="AC38" s="722"/>
      <c r="AD38" s="722"/>
      <c r="AE38" s="722"/>
      <c r="AF38" s="722"/>
      <c r="AG38" s="722"/>
      <c r="AH38" s="722"/>
    </row>
    <row r="39" spans="1:34" ht="15.75">
      <c r="A39" s="737"/>
      <c r="B39" s="738"/>
      <c r="C39" s="739"/>
      <c r="D39" s="739"/>
      <c r="E39" s="740" t="s">
        <v>430</v>
      </c>
      <c r="F39" s="741"/>
      <c r="G39" s="742"/>
      <c r="H39" s="742"/>
      <c r="I39" s="742"/>
      <c r="J39" s="742"/>
      <c r="K39" s="742"/>
      <c r="L39" s="748"/>
      <c r="M39" s="758">
        <f>'[1]Tabela 4.1 -2024'!L39</f>
        <v>0</v>
      </c>
      <c r="N39" s="759">
        <v>0</v>
      </c>
      <c r="O39" s="747"/>
      <c r="P39" s="761"/>
      <c r="Q39" s="761"/>
      <c r="R39" s="792"/>
      <c r="S39" s="722"/>
      <c r="T39" s="722"/>
      <c r="U39" s="722"/>
      <c r="V39" s="722"/>
      <c r="W39" s="722"/>
      <c r="X39" s="722"/>
      <c r="Y39" s="722"/>
      <c r="Z39" s="722"/>
      <c r="AA39" s="722"/>
      <c r="AB39" s="722"/>
      <c r="AC39" s="722"/>
      <c r="AD39" s="722"/>
      <c r="AE39" s="722"/>
      <c r="AF39" s="722"/>
      <c r="AG39" s="722"/>
      <c r="AH39" s="722"/>
    </row>
    <row r="40" spans="1:34" ht="15.75">
      <c r="A40" s="782"/>
      <c r="B40" s="751">
        <v>180</v>
      </c>
      <c r="C40" s="986" t="s">
        <v>437</v>
      </c>
      <c r="D40" s="986"/>
      <c r="E40" s="986"/>
      <c r="F40" s="752">
        <f>F41</f>
        <v>6</v>
      </c>
      <c r="G40" s="753">
        <f t="shared" ref="G40:L40" si="7">G41</f>
        <v>43295.112000000001</v>
      </c>
      <c r="H40" s="753">
        <f t="shared" si="7"/>
        <v>143300</v>
      </c>
      <c r="I40" s="753">
        <f t="shared" si="7"/>
        <v>370000</v>
      </c>
      <c r="J40" s="753">
        <f t="shared" si="7"/>
        <v>0</v>
      </c>
      <c r="K40" s="753">
        <f>K44</f>
        <v>3190000</v>
      </c>
      <c r="L40" s="753">
        <f t="shared" si="7"/>
        <v>3363492.1119999997</v>
      </c>
      <c r="M40" s="771" t="e">
        <f>M43+M42+M41</f>
        <v>#REF!</v>
      </c>
      <c r="N40" s="756" t="e">
        <f>N43+N42+N41</f>
        <v>#REF!</v>
      </c>
      <c r="O40" s="791"/>
      <c r="P40" s="761"/>
      <c r="Q40" s="761"/>
      <c r="R40" s="792"/>
      <c r="S40" s="722"/>
      <c r="T40" s="722"/>
      <c r="U40" s="722"/>
      <c r="V40" s="722"/>
      <c r="W40" s="722"/>
      <c r="X40" s="722"/>
      <c r="Y40" s="722"/>
      <c r="Z40" s="722"/>
      <c r="AA40" s="722"/>
      <c r="AB40" s="722"/>
      <c r="AC40" s="722"/>
      <c r="AD40" s="722"/>
      <c r="AE40" s="722"/>
      <c r="AF40" s="722"/>
      <c r="AG40" s="722"/>
      <c r="AH40" s="722"/>
    </row>
    <row r="41" spans="1:34" ht="15.75">
      <c r="A41" s="737"/>
      <c r="B41" s="738"/>
      <c r="C41" s="739"/>
      <c r="D41" s="739"/>
      <c r="E41" s="740" t="s">
        <v>428</v>
      </c>
      <c r="F41" s="741">
        <f>F45</f>
        <v>6</v>
      </c>
      <c r="G41" s="742">
        <f t="shared" ref="G41:L41" si="8">G45</f>
        <v>43295.112000000001</v>
      </c>
      <c r="H41" s="742">
        <f t="shared" si="8"/>
        <v>143300</v>
      </c>
      <c r="I41" s="742">
        <f t="shared" si="8"/>
        <v>370000</v>
      </c>
      <c r="J41" s="742"/>
      <c r="K41" s="742">
        <f>K45</f>
        <v>2806897</v>
      </c>
      <c r="L41" s="742">
        <f t="shared" si="8"/>
        <v>3363492.1119999997</v>
      </c>
      <c r="M41" s="758">
        <f>M45+M49</f>
        <v>1617954</v>
      </c>
      <c r="N41" s="759">
        <f>N45+N49</f>
        <v>1617954</v>
      </c>
      <c r="O41" s="747"/>
      <c r="P41" s="761"/>
      <c r="Q41" s="761"/>
      <c r="R41" s="792"/>
      <c r="S41" s="722"/>
      <c r="T41" s="722"/>
      <c r="U41" s="722"/>
      <c r="V41" s="722"/>
      <c r="W41" s="722"/>
      <c r="X41" s="722"/>
      <c r="Y41" s="722"/>
      <c r="Z41" s="722"/>
      <c r="AA41" s="722"/>
      <c r="AB41" s="722"/>
      <c r="AC41" s="722"/>
      <c r="AD41" s="722"/>
      <c r="AE41" s="722"/>
      <c r="AF41" s="722"/>
      <c r="AG41" s="722"/>
      <c r="AH41" s="722"/>
    </row>
    <row r="42" spans="1:34" ht="15.75">
      <c r="A42" s="737"/>
      <c r="B42" s="738"/>
      <c r="C42" s="739"/>
      <c r="D42" s="739"/>
      <c r="E42" s="740" t="s">
        <v>429</v>
      </c>
      <c r="F42" s="741"/>
      <c r="G42" s="742"/>
      <c r="H42" s="742"/>
      <c r="I42" s="742"/>
      <c r="J42" s="742"/>
      <c r="K42" s="742">
        <f>K46</f>
        <v>383103</v>
      </c>
      <c r="L42" s="748">
        <f>K42</f>
        <v>383103</v>
      </c>
      <c r="M42" s="758">
        <f>M46+M50</f>
        <v>352390</v>
      </c>
      <c r="N42" s="759">
        <f>N46+N50</f>
        <v>352390</v>
      </c>
      <c r="O42" s="747"/>
      <c r="P42" s="761"/>
      <c r="Q42" s="761"/>
      <c r="R42" s="792"/>
      <c r="S42" s="722"/>
      <c r="T42" s="722"/>
      <c r="U42" s="722"/>
      <c r="V42" s="722"/>
      <c r="W42" s="722"/>
      <c r="X42" s="722"/>
      <c r="Y42" s="722"/>
      <c r="Z42" s="722"/>
      <c r="AA42" s="722"/>
      <c r="AB42" s="722"/>
      <c r="AC42" s="722"/>
      <c r="AD42" s="722"/>
      <c r="AE42" s="722"/>
      <c r="AF42" s="722"/>
      <c r="AG42" s="722"/>
      <c r="AH42" s="722"/>
    </row>
    <row r="43" spans="1:34" ht="15.75">
      <c r="A43" s="737"/>
      <c r="B43" s="738"/>
      <c r="C43" s="739"/>
      <c r="D43" s="739"/>
      <c r="E43" s="740" t="s">
        <v>430</v>
      </c>
      <c r="F43" s="741"/>
      <c r="G43" s="742"/>
      <c r="H43" s="742"/>
      <c r="I43" s="742"/>
      <c r="J43" s="742"/>
      <c r="K43" s="742"/>
      <c r="L43" s="748"/>
      <c r="M43" s="758" t="e">
        <f>M47+#REF!</f>
        <v>#REF!</v>
      </c>
      <c r="N43" s="759" t="e">
        <f>N47+#REF!</f>
        <v>#REF!</v>
      </c>
      <c r="O43" s="747"/>
      <c r="P43" s="761"/>
      <c r="Q43" s="761"/>
      <c r="R43" s="792"/>
      <c r="S43" s="722"/>
      <c r="T43" s="722"/>
      <c r="U43" s="722"/>
      <c r="V43" s="722"/>
      <c r="W43" s="722"/>
      <c r="X43" s="722"/>
      <c r="Y43" s="722"/>
      <c r="Z43" s="722"/>
      <c r="AA43" s="722"/>
      <c r="AB43" s="722"/>
      <c r="AC43" s="722"/>
      <c r="AD43" s="722"/>
      <c r="AE43" s="722"/>
      <c r="AF43" s="722"/>
      <c r="AG43" s="722"/>
      <c r="AH43" s="722"/>
    </row>
    <row r="44" spans="1:34" ht="15.75">
      <c r="A44" s="783"/>
      <c r="B44" s="784">
        <v>18013</v>
      </c>
      <c r="C44" s="785"/>
      <c r="D44" s="793" t="s">
        <v>438</v>
      </c>
      <c r="E44" s="793"/>
      <c r="F44" s="786">
        <f>F47+F46+F45</f>
        <v>6</v>
      </c>
      <c r="G44" s="787">
        <f t="shared" ref="G44:L44" si="9">G46+G45</f>
        <v>43295.112000000001</v>
      </c>
      <c r="H44" s="787">
        <f t="shared" si="9"/>
        <v>143300</v>
      </c>
      <c r="I44" s="787">
        <f t="shared" si="9"/>
        <v>370000</v>
      </c>
      <c r="J44" s="787">
        <f t="shared" si="9"/>
        <v>0</v>
      </c>
      <c r="K44" s="787">
        <f t="shared" si="9"/>
        <v>3190000</v>
      </c>
      <c r="L44" s="794">
        <f t="shared" si="9"/>
        <v>3746595.1119999997</v>
      </c>
      <c r="M44" s="795">
        <f>M47+M46+M45</f>
        <v>1382603</v>
      </c>
      <c r="N44" s="796">
        <f>SUM(N45:N47)</f>
        <v>1382603</v>
      </c>
      <c r="O44" s="747"/>
      <c r="P44" s="761"/>
      <c r="Q44" s="761"/>
      <c r="R44" s="792"/>
      <c r="S44" s="722"/>
      <c r="T44" s="722"/>
      <c r="U44" s="722"/>
      <c r="V44" s="722"/>
      <c r="W44" s="722"/>
      <c r="X44" s="722"/>
      <c r="Y44" s="722"/>
      <c r="Z44" s="722"/>
      <c r="AA44" s="722"/>
      <c r="AB44" s="722"/>
      <c r="AC44" s="722"/>
      <c r="AD44" s="722"/>
      <c r="AE44" s="722"/>
      <c r="AF44" s="722"/>
      <c r="AG44" s="722"/>
      <c r="AH44" s="722"/>
    </row>
    <row r="45" spans="1:34" ht="15.75">
      <c r="A45" s="737"/>
      <c r="B45" s="738"/>
      <c r="C45" s="739"/>
      <c r="D45" s="739"/>
      <c r="E45" s="740" t="s">
        <v>428</v>
      </c>
      <c r="F45" s="741">
        <f>'[1]Drejtoira e Sherbimeve publike'!C27</f>
        <v>6</v>
      </c>
      <c r="G45" s="742">
        <f>'[1]Drejtoira e Sherbimeve publike'!H29</f>
        <v>43295.112000000001</v>
      </c>
      <c r="H45" s="742">
        <f>'[1]Drejtoira e Sherbimeve publike'!D36</f>
        <v>143300</v>
      </c>
      <c r="I45" s="742">
        <f>'[1]Drejtoira e Sherbimeve publike'!D119</f>
        <v>370000</v>
      </c>
      <c r="J45" s="742"/>
      <c r="K45" s="742">
        <v>2806897</v>
      </c>
      <c r="L45" s="797">
        <f>G45+H45+I45+J45+K45</f>
        <v>3363492.1119999997</v>
      </c>
      <c r="M45" s="798">
        <f>953694+200000</f>
        <v>1153694</v>
      </c>
      <c r="N45" s="799">
        <f>953694+200000</f>
        <v>1153694</v>
      </c>
      <c r="O45" s="747"/>
      <c r="P45" s="761"/>
      <c r="Q45" s="761"/>
      <c r="R45" s="792"/>
      <c r="S45" s="722"/>
      <c r="T45" s="722"/>
      <c r="U45" s="722"/>
      <c r="V45" s="722"/>
      <c r="W45" s="722"/>
      <c r="X45" s="722"/>
      <c r="Y45" s="722"/>
      <c r="Z45" s="722"/>
      <c r="AA45" s="722"/>
      <c r="AB45" s="722"/>
      <c r="AC45" s="722"/>
      <c r="AD45" s="722"/>
      <c r="AE45" s="722"/>
      <c r="AF45" s="722"/>
      <c r="AG45" s="722"/>
      <c r="AH45" s="722"/>
    </row>
    <row r="46" spans="1:34" ht="15.75">
      <c r="A46" s="737"/>
      <c r="B46" s="738"/>
      <c r="C46" s="739"/>
      <c r="D46" s="739"/>
      <c r="E46" s="740" t="s">
        <v>429</v>
      </c>
      <c r="F46" s="741"/>
      <c r="G46" s="742"/>
      <c r="H46" s="742"/>
      <c r="I46" s="742"/>
      <c r="J46" s="742"/>
      <c r="K46" s="742">
        <v>383103</v>
      </c>
      <c r="L46" s="797">
        <f>G46+H46+I46+J46+K46</f>
        <v>383103</v>
      </c>
      <c r="M46" s="798">
        <f>178909+50000</f>
        <v>228909</v>
      </c>
      <c r="N46" s="799">
        <f>178909+50000</f>
        <v>228909</v>
      </c>
      <c r="O46" s="747"/>
      <c r="P46" s="761"/>
      <c r="Q46" s="761"/>
      <c r="R46" s="792"/>
      <c r="S46" s="722"/>
      <c r="T46" s="722"/>
      <c r="U46" s="722"/>
      <c r="V46" s="722"/>
      <c r="W46" s="722"/>
      <c r="X46" s="722"/>
      <c r="Y46" s="722"/>
      <c r="Z46" s="722"/>
      <c r="AA46" s="722"/>
      <c r="AB46" s="722"/>
      <c r="AC46" s="722"/>
      <c r="AD46" s="722"/>
      <c r="AE46" s="722"/>
      <c r="AF46" s="722"/>
      <c r="AG46" s="722"/>
      <c r="AH46" s="722"/>
    </row>
    <row r="47" spans="1:34" ht="15.75">
      <c r="A47" s="737"/>
      <c r="B47" s="738"/>
      <c r="C47" s="739"/>
      <c r="D47" s="739"/>
      <c r="E47" s="740" t="s">
        <v>430</v>
      </c>
      <c r="F47" s="741"/>
      <c r="G47" s="742"/>
      <c r="H47" s="742"/>
      <c r="I47" s="742"/>
      <c r="J47" s="742"/>
      <c r="K47" s="742"/>
      <c r="L47" s="797"/>
      <c r="M47" s="800"/>
      <c r="N47" s="801"/>
      <c r="O47" s="747"/>
      <c r="P47" s="761"/>
      <c r="Q47" s="761"/>
      <c r="R47" s="792"/>
      <c r="S47" s="722"/>
      <c r="T47" s="722"/>
      <c r="U47" s="722"/>
      <c r="V47" s="722"/>
      <c r="W47" s="722"/>
      <c r="X47" s="722"/>
      <c r="Y47" s="722"/>
      <c r="Z47" s="722"/>
      <c r="AA47" s="722"/>
      <c r="AB47" s="722"/>
      <c r="AC47" s="722"/>
      <c r="AD47" s="722"/>
      <c r="AE47" s="722"/>
      <c r="AF47" s="722"/>
      <c r="AG47" s="722"/>
      <c r="AH47" s="722"/>
    </row>
    <row r="48" spans="1:34" ht="15.75">
      <c r="A48" s="802"/>
      <c r="B48" s="803">
        <v>18417</v>
      </c>
      <c r="C48" s="804"/>
      <c r="D48" s="991" t="s">
        <v>439</v>
      </c>
      <c r="E48" s="991"/>
      <c r="F48" s="805">
        <f t="shared" ref="F48:K48" si="10">F52</f>
        <v>23</v>
      </c>
      <c r="G48" s="806">
        <f t="shared" si="10"/>
        <v>184754.23300000001</v>
      </c>
      <c r="H48" s="806">
        <f t="shared" si="10"/>
        <v>17000</v>
      </c>
      <c r="I48" s="806">
        <f t="shared" si="10"/>
        <v>0</v>
      </c>
      <c r="J48" s="806">
        <f t="shared" si="10"/>
        <v>0</v>
      </c>
      <c r="K48" s="806">
        <f t="shared" si="10"/>
        <v>0</v>
      </c>
      <c r="L48" s="806">
        <f>G48+H48+I48+J48+K48</f>
        <v>201754.23300000001</v>
      </c>
      <c r="M48" s="807" t="e">
        <f>#REF!+M50+M49</f>
        <v>#REF!</v>
      </c>
      <c r="N48" s="796">
        <f>SUM(N49:N55)</f>
        <v>587741</v>
      </c>
      <c r="O48" s="747"/>
      <c r="P48" s="761"/>
      <c r="Q48" s="761"/>
      <c r="R48" s="792"/>
      <c r="S48" s="722"/>
      <c r="T48" s="722"/>
      <c r="U48" s="722"/>
      <c r="V48" s="722"/>
      <c r="W48" s="722"/>
      <c r="X48" s="722"/>
      <c r="Y48" s="722"/>
      <c r="Z48" s="722"/>
      <c r="AA48" s="722"/>
      <c r="AB48" s="722"/>
      <c r="AC48" s="722"/>
      <c r="AD48" s="722"/>
      <c r="AE48" s="722"/>
      <c r="AF48" s="722"/>
      <c r="AG48" s="722"/>
      <c r="AH48" s="722"/>
    </row>
    <row r="49" spans="1:34" ht="15.75">
      <c r="A49" s="737"/>
      <c r="B49" s="738"/>
      <c r="C49" s="739"/>
      <c r="D49" s="739"/>
      <c r="E49" s="740" t="s">
        <v>428</v>
      </c>
      <c r="F49" s="808">
        <f>[1]zjarrefiksat!D26</f>
        <v>23</v>
      </c>
      <c r="G49" s="809">
        <f>[1]zjarrefiksat!I28</f>
        <v>184754.23300000001</v>
      </c>
      <c r="H49" s="809">
        <f>[1]zjarrefiksat!E35</f>
        <v>17000</v>
      </c>
      <c r="I49" s="809"/>
      <c r="J49" s="809"/>
      <c r="K49" s="809"/>
      <c r="L49" s="810">
        <f>SUM(G49:K49)</f>
        <v>201754.23300000001</v>
      </c>
      <c r="M49" s="758">
        <v>464260</v>
      </c>
      <c r="N49" s="759">
        <v>464260</v>
      </c>
      <c r="O49" s="747"/>
      <c r="P49" s="761"/>
      <c r="Q49" s="761"/>
      <c r="R49" s="792"/>
      <c r="S49" s="722"/>
      <c r="T49" s="722"/>
      <c r="U49" s="722"/>
      <c r="V49" s="722"/>
      <c r="W49" s="722"/>
      <c r="X49" s="722"/>
      <c r="Y49" s="722"/>
      <c r="Z49" s="722"/>
      <c r="AA49" s="722"/>
      <c r="AB49" s="722"/>
      <c r="AC49" s="722"/>
      <c r="AD49" s="722"/>
      <c r="AE49" s="722"/>
      <c r="AF49" s="722"/>
      <c r="AG49" s="722"/>
      <c r="AH49" s="722"/>
    </row>
    <row r="50" spans="1:34" ht="15.75">
      <c r="A50" s="737"/>
      <c r="B50" s="738"/>
      <c r="C50" s="739"/>
      <c r="D50" s="739"/>
      <c r="E50" s="740" t="s">
        <v>429</v>
      </c>
      <c r="F50" s="808"/>
      <c r="G50" s="809"/>
      <c r="H50" s="809"/>
      <c r="I50" s="809"/>
      <c r="J50" s="809"/>
      <c r="K50" s="809"/>
      <c r="L50" s="810"/>
      <c r="M50" s="758">
        <v>123481</v>
      </c>
      <c r="N50" s="759">
        <v>123481</v>
      </c>
      <c r="O50" s="747"/>
      <c r="P50" s="761"/>
      <c r="Q50" s="761"/>
      <c r="R50" s="792"/>
      <c r="S50" s="722"/>
      <c r="T50" s="722"/>
      <c r="U50" s="722"/>
      <c r="V50" s="722"/>
      <c r="W50" s="722"/>
      <c r="X50" s="722"/>
      <c r="Y50" s="722"/>
      <c r="Z50" s="722"/>
      <c r="AA50" s="722"/>
      <c r="AB50" s="722"/>
      <c r="AC50" s="722"/>
      <c r="AD50" s="722"/>
      <c r="AE50" s="722"/>
      <c r="AF50" s="722"/>
      <c r="AG50" s="722"/>
      <c r="AH50" s="722"/>
    </row>
    <row r="51" spans="1:34" ht="15.75">
      <c r="A51" s="737"/>
      <c r="B51" s="738"/>
      <c r="C51" s="739"/>
      <c r="D51" s="739"/>
      <c r="E51" s="740" t="s">
        <v>430</v>
      </c>
      <c r="F51" s="808"/>
      <c r="G51" s="809"/>
      <c r="H51" s="809"/>
      <c r="I51" s="809"/>
      <c r="J51" s="809"/>
      <c r="K51" s="809"/>
      <c r="L51" s="810"/>
      <c r="M51" s="758"/>
      <c r="N51" s="759"/>
      <c r="O51" s="747"/>
      <c r="P51" s="761"/>
      <c r="Q51" s="761"/>
      <c r="R51" s="792"/>
      <c r="S51" s="722"/>
      <c r="T51" s="722"/>
      <c r="U51" s="722"/>
      <c r="V51" s="722"/>
      <c r="W51" s="722"/>
      <c r="X51" s="722"/>
      <c r="Y51" s="722"/>
      <c r="Z51" s="722"/>
      <c r="AA51" s="722"/>
      <c r="AB51" s="722"/>
      <c r="AC51" s="722"/>
      <c r="AD51" s="722"/>
      <c r="AE51" s="722"/>
      <c r="AF51" s="722"/>
      <c r="AG51" s="722"/>
      <c r="AH51" s="722"/>
    </row>
    <row r="52" spans="1:34" ht="15.75">
      <c r="A52" s="811"/>
      <c r="B52" s="812"/>
      <c r="C52" s="813"/>
      <c r="D52" s="813" t="s">
        <v>440</v>
      </c>
      <c r="E52" s="814"/>
      <c r="F52" s="815">
        <f t="shared" ref="F52:L52" si="11">F53</f>
        <v>23</v>
      </c>
      <c r="G52" s="816">
        <f t="shared" si="11"/>
        <v>184754.23300000001</v>
      </c>
      <c r="H52" s="816">
        <f t="shared" si="11"/>
        <v>17000</v>
      </c>
      <c r="I52" s="816">
        <f t="shared" si="11"/>
        <v>0</v>
      </c>
      <c r="J52" s="816">
        <f t="shared" si="11"/>
        <v>0</v>
      </c>
      <c r="K52" s="816">
        <f t="shared" si="11"/>
        <v>0</v>
      </c>
      <c r="L52" s="816">
        <f t="shared" si="11"/>
        <v>0</v>
      </c>
      <c r="M52" s="758"/>
      <c r="N52" s="759"/>
      <c r="O52" s="747"/>
      <c r="P52" s="761"/>
      <c r="Q52" s="761"/>
      <c r="R52" s="792"/>
      <c r="S52" s="722"/>
      <c r="T52" s="722"/>
      <c r="U52" s="722"/>
      <c r="V52" s="722"/>
      <c r="W52" s="722"/>
      <c r="X52" s="722"/>
      <c r="Y52" s="722"/>
      <c r="Z52" s="722"/>
      <c r="AA52" s="722"/>
      <c r="AB52" s="722"/>
      <c r="AC52" s="722"/>
      <c r="AD52" s="722"/>
      <c r="AE52" s="722"/>
      <c r="AF52" s="722"/>
      <c r="AG52" s="722"/>
      <c r="AH52" s="722"/>
    </row>
    <row r="53" spans="1:34" ht="15.75">
      <c r="A53" s="737"/>
      <c r="B53" s="738"/>
      <c r="C53" s="739"/>
      <c r="D53" s="739"/>
      <c r="E53" s="740" t="s">
        <v>428</v>
      </c>
      <c r="F53" s="808">
        <f>[1]zjarrefiksat!D26</f>
        <v>23</v>
      </c>
      <c r="G53" s="809">
        <f>[1]zjarrefiksat!I28</f>
        <v>184754.23300000001</v>
      </c>
      <c r="H53" s="809">
        <f>[1]zjarrefiksat!E35</f>
        <v>17000</v>
      </c>
      <c r="I53" s="809"/>
      <c r="J53" s="809"/>
      <c r="K53" s="809"/>
      <c r="L53" s="810"/>
      <c r="M53" s="758"/>
      <c r="N53" s="759"/>
      <c r="O53" s="747"/>
      <c r="P53" s="761"/>
      <c r="Q53" s="761"/>
      <c r="R53" s="792"/>
      <c r="S53" s="722"/>
      <c r="T53" s="722"/>
      <c r="U53" s="722"/>
      <c r="V53" s="722"/>
      <c r="W53" s="722"/>
      <c r="X53" s="722"/>
      <c r="Y53" s="722"/>
      <c r="Z53" s="722"/>
      <c r="AA53" s="722"/>
      <c r="AB53" s="722"/>
      <c r="AC53" s="722"/>
      <c r="AD53" s="722"/>
      <c r="AE53" s="722"/>
      <c r="AF53" s="722"/>
      <c r="AG53" s="722"/>
      <c r="AH53" s="722"/>
    </row>
    <row r="54" spans="1:34" ht="15.75">
      <c r="A54" s="737"/>
      <c r="B54" s="738"/>
      <c r="C54" s="739"/>
      <c r="D54" s="739"/>
      <c r="E54" s="740" t="s">
        <v>429</v>
      </c>
      <c r="F54" s="808"/>
      <c r="G54" s="809"/>
      <c r="H54" s="809"/>
      <c r="I54" s="809"/>
      <c r="J54" s="809"/>
      <c r="K54" s="809"/>
      <c r="L54" s="810"/>
      <c r="M54" s="758"/>
      <c r="N54" s="759"/>
      <c r="O54" s="747"/>
      <c r="P54" s="761"/>
      <c r="Q54" s="761"/>
      <c r="R54" s="792"/>
      <c r="S54" s="722"/>
      <c r="T54" s="722"/>
      <c r="U54" s="722"/>
      <c r="V54" s="722"/>
      <c r="W54" s="722"/>
      <c r="X54" s="722"/>
      <c r="Y54" s="722"/>
      <c r="Z54" s="722"/>
      <c r="AA54" s="722"/>
      <c r="AB54" s="722"/>
      <c r="AC54" s="722"/>
      <c r="AD54" s="722"/>
      <c r="AE54" s="722"/>
      <c r="AF54" s="722"/>
      <c r="AG54" s="722"/>
      <c r="AH54" s="722"/>
    </row>
    <row r="55" spans="1:34" ht="15.75">
      <c r="A55" s="737"/>
      <c r="B55" s="738"/>
      <c r="C55" s="739"/>
      <c r="D55" s="739"/>
      <c r="E55" s="740" t="s">
        <v>430</v>
      </c>
      <c r="F55" s="808"/>
      <c r="G55" s="809"/>
      <c r="H55" s="809"/>
      <c r="I55" s="809"/>
      <c r="J55" s="809"/>
      <c r="K55" s="809"/>
      <c r="L55" s="810"/>
      <c r="M55" s="758"/>
      <c r="N55" s="759"/>
      <c r="O55" s="747"/>
      <c r="P55" s="761"/>
      <c r="Q55" s="761"/>
      <c r="R55" s="79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</row>
    <row r="56" spans="1:34" ht="15.75">
      <c r="A56" s="782"/>
      <c r="B56" s="751">
        <v>195</v>
      </c>
      <c r="C56" s="986" t="s">
        <v>441</v>
      </c>
      <c r="D56" s="986"/>
      <c r="E56" s="986"/>
      <c r="F56" s="752">
        <f>F57+F58+F59</f>
        <v>1</v>
      </c>
      <c r="G56" s="753">
        <f t="shared" ref="G56:L56" si="12">G57+G58+G59</f>
        <v>8044.3020000000006</v>
      </c>
      <c r="H56" s="753">
        <f t="shared" si="12"/>
        <v>5800</v>
      </c>
      <c r="I56" s="753">
        <f t="shared" si="12"/>
        <v>0</v>
      </c>
      <c r="J56" s="753">
        <f t="shared" si="12"/>
        <v>0</v>
      </c>
      <c r="K56" s="753">
        <f t="shared" si="12"/>
        <v>0</v>
      </c>
      <c r="L56" s="754">
        <f t="shared" si="12"/>
        <v>13844.302</v>
      </c>
      <c r="M56" s="771">
        <f>M57</f>
        <v>11701</v>
      </c>
      <c r="N56" s="756">
        <f>N57</f>
        <v>11701</v>
      </c>
      <c r="O56" s="791"/>
      <c r="P56" s="761"/>
      <c r="Q56" s="761"/>
      <c r="R56" s="792"/>
      <c r="S56" s="722"/>
      <c r="T56" s="722"/>
      <c r="U56" s="722"/>
      <c r="V56" s="722"/>
      <c r="W56" s="722"/>
      <c r="X56" s="722"/>
      <c r="Y56" s="722"/>
      <c r="Z56" s="722"/>
      <c r="AA56" s="722"/>
      <c r="AB56" s="722"/>
      <c r="AC56" s="722"/>
      <c r="AD56" s="722"/>
      <c r="AE56" s="722"/>
      <c r="AF56" s="722"/>
      <c r="AG56" s="722"/>
      <c r="AH56" s="722"/>
    </row>
    <row r="57" spans="1:34" ht="15.75">
      <c r="A57" s="737"/>
      <c r="B57" s="738"/>
      <c r="C57" s="739"/>
      <c r="D57" s="739"/>
      <c r="E57" s="740" t="s">
        <v>428</v>
      </c>
      <c r="F57" s="741">
        <f>'[1]Zyra komunale per komunitet dhe'!C26</f>
        <v>1</v>
      </c>
      <c r="G57" s="742">
        <f>'[1]Zyra komunale per komunitet dhe'!H28</f>
        <v>8044.3020000000006</v>
      </c>
      <c r="H57" s="742">
        <f>'[1]Zyra komunale per komunitet dhe'!D35</f>
        <v>5800</v>
      </c>
      <c r="I57" s="742"/>
      <c r="J57" s="742"/>
      <c r="K57" s="742"/>
      <c r="L57" s="817">
        <f>SUM(G57:K57)</f>
        <v>13844.302</v>
      </c>
      <c r="M57" s="800">
        <v>11701</v>
      </c>
      <c r="N57" s="801">
        <v>11701</v>
      </c>
      <c r="O57" s="747"/>
      <c r="P57" s="761"/>
      <c r="Q57" s="761"/>
      <c r="R57" s="792"/>
      <c r="S57" s="722"/>
      <c r="T57" s="722"/>
      <c r="U57" s="722"/>
      <c r="V57" s="722"/>
      <c r="W57" s="722"/>
      <c r="X57" s="722"/>
      <c r="Y57" s="722"/>
      <c r="Z57" s="722"/>
      <c r="AA57" s="722"/>
      <c r="AB57" s="722"/>
      <c r="AC57" s="722"/>
      <c r="AD57" s="722"/>
      <c r="AE57" s="722"/>
      <c r="AF57" s="722"/>
      <c r="AG57" s="722"/>
      <c r="AH57" s="722"/>
    </row>
    <row r="58" spans="1:34" ht="15.75">
      <c r="A58" s="737"/>
      <c r="B58" s="738"/>
      <c r="C58" s="739"/>
      <c r="D58" s="739"/>
      <c r="E58" s="740" t="s">
        <v>429</v>
      </c>
      <c r="F58" s="741"/>
      <c r="G58" s="742"/>
      <c r="H58" s="742"/>
      <c r="I58" s="742"/>
      <c r="J58" s="742"/>
      <c r="K58" s="742"/>
      <c r="L58" s="817"/>
      <c r="M58" s="800"/>
      <c r="N58" s="801"/>
      <c r="O58" s="747"/>
      <c r="P58" s="761"/>
      <c r="Q58" s="761"/>
      <c r="R58" s="792"/>
      <c r="S58" s="722"/>
      <c r="T58" s="722"/>
      <c r="U58" s="722"/>
      <c r="V58" s="722"/>
      <c r="W58" s="722"/>
      <c r="X58" s="722"/>
      <c r="Y58" s="722"/>
      <c r="Z58" s="722"/>
      <c r="AA58" s="722"/>
      <c r="AB58" s="722"/>
      <c r="AC58" s="722"/>
      <c r="AD58" s="722"/>
      <c r="AE58" s="722"/>
      <c r="AF58" s="722"/>
      <c r="AG58" s="722"/>
      <c r="AH58" s="722"/>
    </row>
    <row r="59" spans="1:34" ht="15.75">
      <c r="A59" s="737"/>
      <c r="B59" s="738"/>
      <c r="C59" s="739"/>
      <c r="D59" s="739"/>
      <c r="E59" s="740" t="s">
        <v>430</v>
      </c>
      <c r="F59" s="741"/>
      <c r="G59" s="742"/>
      <c r="H59" s="742"/>
      <c r="I59" s="742"/>
      <c r="J59" s="742"/>
      <c r="K59" s="742"/>
      <c r="L59" s="817"/>
      <c r="M59" s="800"/>
      <c r="N59" s="801"/>
      <c r="O59" s="747"/>
      <c r="P59" s="761"/>
      <c r="Q59" s="761"/>
      <c r="R59" s="792"/>
      <c r="S59" s="722"/>
      <c r="T59" s="722"/>
      <c r="U59" s="722"/>
      <c r="V59" s="722"/>
      <c r="W59" s="722"/>
      <c r="X59" s="722"/>
      <c r="Y59" s="722"/>
      <c r="Z59" s="722"/>
      <c r="AA59" s="722"/>
      <c r="AB59" s="722"/>
      <c r="AC59" s="722"/>
      <c r="AD59" s="722"/>
      <c r="AE59" s="722"/>
      <c r="AF59" s="722"/>
      <c r="AG59" s="722"/>
      <c r="AH59" s="722"/>
    </row>
    <row r="60" spans="1:34" ht="18.75" customHeight="1">
      <c r="A60" s="782"/>
      <c r="B60" s="751">
        <v>470</v>
      </c>
      <c r="C60" s="986" t="s">
        <v>442</v>
      </c>
      <c r="D60" s="986"/>
      <c r="E60" s="986"/>
      <c r="F60" s="752">
        <f>F61</f>
        <v>20</v>
      </c>
      <c r="G60" s="753">
        <f>G61</f>
        <v>81198.81</v>
      </c>
      <c r="H60" s="753">
        <f>H61</f>
        <v>8200</v>
      </c>
      <c r="I60" s="753">
        <f>I61</f>
        <v>0</v>
      </c>
      <c r="J60" s="753">
        <f>J64</f>
        <v>220000</v>
      </c>
      <c r="K60" s="753">
        <f>K61+K62</f>
        <v>0</v>
      </c>
      <c r="L60" s="754">
        <f>L63+L62+L61</f>
        <v>309398.81</v>
      </c>
      <c r="M60" s="771">
        <v>205995</v>
      </c>
      <c r="N60" s="756">
        <f>SUM(N61:N63)</f>
        <v>205996</v>
      </c>
      <c r="O60" s="791"/>
      <c r="P60" s="761"/>
      <c r="Q60" s="761"/>
      <c r="R60" s="792"/>
      <c r="S60" s="722"/>
      <c r="T60" s="722"/>
      <c r="U60" s="722"/>
      <c r="V60" s="722"/>
      <c r="W60" s="722"/>
      <c r="X60" s="722"/>
      <c r="Y60" s="722"/>
      <c r="Z60" s="722"/>
      <c r="AA60" s="722"/>
      <c r="AB60" s="722"/>
      <c r="AC60" s="722"/>
      <c r="AD60" s="722"/>
      <c r="AE60" s="722"/>
      <c r="AF60" s="722"/>
      <c r="AG60" s="722"/>
      <c r="AH60" s="722"/>
    </row>
    <row r="61" spans="1:34" ht="15.75">
      <c r="A61" s="737"/>
      <c r="B61" s="738"/>
      <c r="C61" s="739"/>
      <c r="D61" s="739"/>
      <c r="E61" s="740" t="s">
        <v>428</v>
      </c>
      <c r="F61" s="741">
        <f>F65+F69</f>
        <v>20</v>
      </c>
      <c r="G61" s="742">
        <f t="shared" ref="G61:L61" si="13">G65</f>
        <v>81198.81</v>
      </c>
      <c r="H61" s="742">
        <f t="shared" si="13"/>
        <v>8200</v>
      </c>
      <c r="I61" s="742"/>
      <c r="J61" s="742">
        <f>'[1]Drjetoria per Bujqesi'!D124</f>
        <v>100000</v>
      </c>
      <c r="K61" s="742">
        <f>K65</f>
        <v>0</v>
      </c>
      <c r="L61" s="742">
        <f t="shared" si="13"/>
        <v>189398.81</v>
      </c>
      <c r="M61" s="758">
        <f>M65+M69</f>
        <v>150996</v>
      </c>
      <c r="N61" s="759">
        <v>150996</v>
      </c>
      <c r="O61" s="747"/>
      <c r="P61" s="761"/>
      <c r="Q61" s="761"/>
      <c r="R61" s="792"/>
      <c r="S61" s="722"/>
      <c r="T61" s="722"/>
      <c r="U61" s="722"/>
      <c r="V61" s="722"/>
      <c r="W61" s="722"/>
      <c r="X61" s="722"/>
      <c r="Y61" s="722"/>
      <c r="Z61" s="722"/>
      <c r="AA61" s="722"/>
      <c r="AB61" s="722"/>
      <c r="AC61" s="722"/>
      <c r="AD61" s="722"/>
      <c r="AE61" s="722"/>
      <c r="AF61" s="722"/>
      <c r="AG61" s="722"/>
      <c r="AH61" s="722"/>
    </row>
    <row r="62" spans="1:34" ht="15.75">
      <c r="A62" s="737"/>
      <c r="B62" s="738"/>
      <c r="C62" s="739"/>
      <c r="D62" s="739"/>
      <c r="E62" s="740" t="s">
        <v>429</v>
      </c>
      <c r="F62" s="741"/>
      <c r="G62" s="742"/>
      <c r="H62" s="742"/>
      <c r="I62" s="742"/>
      <c r="J62" s="742">
        <f>J66+J70</f>
        <v>120000</v>
      </c>
      <c r="K62" s="742">
        <f>K66</f>
        <v>0</v>
      </c>
      <c r="L62" s="748">
        <f>G62+H62+I62+J62</f>
        <v>120000</v>
      </c>
      <c r="M62" s="758">
        <v>55000</v>
      </c>
      <c r="N62" s="759">
        <v>55000</v>
      </c>
      <c r="O62" s="747"/>
      <c r="P62" s="761"/>
      <c r="Q62" s="761"/>
      <c r="R62" s="792"/>
      <c r="S62" s="722"/>
      <c r="T62" s="722"/>
      <c r="U62" s="722"/>
      <c r="V62" s="722"/>
      <c r="W62" s="722"/>
      <c r="X62" s="722"/>
      <c r="Y62" s="722"/>
      <c r="Z62" s="722"/>
      <c r="AA62" s="722"/>
      <c r="AB62" s="722"/>
      <c r="AC62" s="722"/>
      <c r="AD62" s="722"/>
      <c r="AE62" s="722"/>
      <c r="AF62" s="722"/>
      <c r="AG62" s="722"/>
      <c r="AH62" s="722"/>
    </row>
    <row r="63" spans="1:34" ht="15.75">
      <c r="A63" s="737"/>
      <c r="B63" s="738"/>
      <c r="C63" s="739"/>
      <c r="D63" s="739"/>
      <c r="E63" s="740" t="s">
        <v>430</v>
      </c>
      <c r="F63" s="741"/>
      <c r="G63" s="742"/>
      <c r="H63" s="742"/>
      <c r="I63" s="742"/>
      <c r="J63" s="742"/>
      <c r="K63" s="742"/>
      <c r="L63" s="748"/>
      <c r="M63" s="758">
        <f>M67+M71</f>
        <v>0</v>
      </c>
      <c r="N63" s="759"/>
      <c r="O63" s="747"/>
      <c r="P63" s="761"/>
      <c r="Q63" s="761"/>
      <c r="R63" s="792"/>
      <c r="S63" s="722"/>
      <c r="T63" s="722"/>
      <c r="U63" s="722"/>
      <c r="V63" s="722"/>
      <c r="W63" s="722"/>
      <c r="X63" s="722"/>
      <c r="Y63" s="722"/>
      <c r="Z63" s="722"/>
      <c r="AA63" s="722"/>
      <c r="AB63" s="722"/>
      <c r="AC63" s="722"/>
      <c r="AD63" s="722"/>
      <c r="AE63" s="722"/>
      <c r="AF63" s="722"/>
      <c r="AG63" s="722"/>
      <c r="AH63" s="722"/>
    </row>
    <row r="64" spans="1:34" ht="15.75">
      <c r="A64" s="783"/>
      <c r="B64" s="784">
        <v>47013</v>
      </c>
      <c r="C64" s="785"/>
      <c r="D64" s="992" t="s">
        <v>443</v>
      </c>
      <c r="E64" s="993"/>
      <c r="F64" s="786">
        <f t="shared" ref="F64:K64" si="14">F67+F66+F65</f>
        <v>12</v>
      </c>
      <c r="G64" s="787">
        <f t="shared" si="14"/>
        <v>81198.81</v>
      </c>
      <c r="H64" s="787">
        <f t="shared" si="14"/>
        <v>8200</v>
      </c>
      <c r="I64" s="787">
        <f t="shared" si="14"/>
        <v>0</v>
      </c>
      <c r="J64" s="787">
        <f t="shared" si="14"/>
        <v>220000</v>
      </c>
      <c r="K64" s="787">
        <f t="shared" si="14"/>
        <v>0</v>
      </c>
      <c r="L64" s="794">
        <f>G64+H64+I64+J64+K64</f>
        <v>309398.81</v>
      </c>
      <c r="M64" s="795">
        <f>M65+M66+M67</f>
        <v>86289</v>
      </c>
      <c r="N64" s="796">
        <f>SUM(N65:N67)</f>
        <v>206289</v>
      </c>
      <c r="O64" s="747"/>
      <c r="P64" s="761"/>
      <c r="Q64" s="761"/>
      <c r="R64" s="792"/>
      <c r="S64" s="722"/>
      <c r="T64" s="722"/>
      <c r="U64" s="722"/>
      <c r="V64" s="722"/>
      <c r="W64" s="722"/>
      <c r="X64" s="722"/>
      <c r="Y64" s="722"/>
      <c r="Z64" s="722"/>
      <c r="AA64" s="722"/>
      <c r="AB64" s="722"/>
      <c r="AC64" s="722"/>
      <c r="AD64" s="722"/>
      <c r="AE64" s="722"/>
      <c r="AF64" s="722"/>
      <c r="AG64" s="722"/>
      <c r="AH64" s="722"/>
    </row>
    <row r="65" spans="1:34" ht="15.75">
      <c r="A65" s="737"/>
      <c r="B65" s="738"/>
      <c r="C65" s="739"/>
      <c r="D65" s="739"/>
      <c r="E65" s="740" t="s">
        <v>428</v>
      </c>
      <c r="F65" s="741">
        <f>'[1]Drjetoria per Bujqesi'!C26</f>
        <v>12</v>
      </c>
      <c r="G65" s="742">
        <f>'[1]Drjetoria per Bujqesi'!H28</f>
        <v>81198.81</v>
      </c>
      <c r="H65" s="742">
        <f>'[1]Drjetoria per Bujqesi'!D35</f>
        <v>8200</v>
      </c>
      <c r="I65" s="742"/>
      <c r="J65" s="742">
        <f>'[1]Drjetoria per Bujqesi'!D124</f>
        <v>100000</v>
      </c>
      <c r="K65" s="742"/>
      <c r="L65" s="797">
        <f>G65+H65+I65+J65+K65</f>
        <v>189398.81</v>
      </c>
      <c r="M65" s="798">
        <v>86289</v>
      </c>
      <c r="N65" s="799">
        <v>86289</v>
      </c>
      <c r="O65" s="747"/>
      <c r="P65" s="761"/>
      <c r="Q65" s="761"/>
      <c r="R65" s="79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</row>
    <row r="66" spans="1:34" ht="15.75">
      <c r="A66" s="737"/>
      <c r="B66" s="738"/>
      <c r="C66" s="739"/>
      <c r="D66" s="739"/>
      <c r="E66" s="740" t="s">
        <v>429</v>
      </c>
      <c r="F66" s="741"/>
      <c r="G66" s="742"/>
      <c r="H66" s="742"/>
      <c r="I66" s="742"/>
      <c r="J66" s="742">
        <f>'[1]Drjetoria per Bujqesi'!G124</f>
        <v>120000</v>
      </c>
      <c r="K66" s="742"/>
      <c r="L66" s="797">
        <f>G66+H66+I66+J66+K66</f>
        <v>120000</v>
      </c>
      <c r="M66" s="800"/>
      <c r="N66" s="799">
        <f>'[1]Tabela 4.1-2025.'!L62</f>
        <v>120000</v>
      </c>
      <c r="O66" s="747"/>
      <c r="P66" s="761"/>
      <c r="Q66" s="761"/>
      <c r="R66" s="792"/>
      <c r="S66" s="722"/>
      <c r="T66" s="722"/>
      <c r="U66" s="722"/>
      <c r="V66" s="722"/>
      <c r="W66" s="722"/>
      <c r="X66" s="722"/>
      <c r="Y66" s="722"/>
      <c r="Z66" s="722"/>
      <c r="AA66" s="722"/>
      <c r="AB66" s="722"/>
      <c r="AC66" s="722"/>
      <c r="AD66" s="722"/>
      <c r="AE66" s="722"/>
      <c r="AF66" s="722"/>
      <c r="AG66" s="722"/>
      <c r="AH66" s="722"/>
    </row>
    <row r="67" spans="1:34" ht="15.75">
      <c r="A67" s="737"/>
      <c r="B67" s="738"/>
      <c r="C67" s="739"/>
      <c r="D67" s="739"/>
      <c r="E67" s="740" t="s">
        <v>430</v>
      </c>
      <c r="F67" s="741"/>
      <c r="G67" s="742"/>
      <c r="H67" s="742"/>
      <c r="I67" s="742"/>
      <c r="J67" s="742"/>
      <c r="K67" s="742"/>
      <c r="L67" s="817"/>
      <c r="M67" s="800"/>
      <c r="N67" s="799">
        <f>'[1]Tabela 4.1-2025.'!L63</f>
        <v>0</v>
      </c>
      <c r="O67" s="747"/>
      <c r="P67" s="761"/>
      <c r="Q67" s="761"/>
      <c r="R67" s="792"/>
      <c r="S67" s="722"/>
      <c r="T67" s="722"/>
      <c r="U67" s="722"/>
      <c r="V67" s="722"/>
      <c r="W67" s="722"/>
      <c r="X67" s="722"/>
      <c r="Y67" s="722"/>
      <c r="Z67" s="722"/>
      <c r="AA67" s="722"/>
      <c r="AB67" s="722"/>
      <c r="AC67" s="722"/>
      <c r="AD67" s="722"/>
      <c r="AE67" s="722"/>
      <c r="AF67" s="722"/>
      <c r="AG67" s="722"/>
      <c r="AH67" s="722"/>
    </row>
    <row r="68" spans="1:34" ht="15.75">
      <c r="A68" s="818"/>
      <c r="B68" s="819">
        <v>470</v>
      </c>
      <c r="C68" s="820"/>
      <c r="D68" s="994" t="s">
        <v>444</v>
      </c>
      <c r="E68" s="995"/>
      <c r="F68" s="821">
        <f t="shared" ref="F68:K68" si="15">F71+F70+F69</f>
        <v>8</v>
      </c>
      <c r="G68" s="822">
        <f>G71+G70+G69</f>
        <v>81198.81</v>
      </c>
      <c r="H68" s="822">
        <f t="shared" si="15"/>
        <v>9500</v>
      </c>
      <c r="I68" s="822">
        <f t="shared" si="15"/>
        <v>0</v>
      </c>
      <c r="J68" s="822">
        <f t="shared" si="15"/>
        <v>0</v>
      </c>
      <c r="K68" s="822">
        <f t="shared" si="15"/>
        <v>0</v>
      </c>
      <c r="L68" s="823">
        <f>G68+H68+I68+J68+K68</f>
        <v>90698.81</v>
      </c>
      <c r="M68" s="795">
        <f>M69+M70+M71</f>
        <v>64707</v>
      </c>
      <c r="N68" s="796">
        <f>SUM(N69:N71)</f>
        <v>184707</v>
      </c>
      <c r="O68" s="747"/>
      <c r="P68" s="761"/>
      <c r="Q68" s="761"/>
      <c r="R68" s="79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</row>
    <row r="69" spans="1:34" ht="15.75">
      <c r="A69" s="737"/>
      <c r="B69" s="738"/>
      <c r="C69" s="739"/>
      <c r="D69" s="739"/>
      <c r="E69" s="740" t="s">
        <v>428</v>
      </c>
      <c r="F69" s="741">
        <f>'[1]Drejtoria e Inspektoratit'!C26</f>
        <v>8</v>
      </c>
      <c r="G69" s="742">
        <f>'[1]Drjetoria per Bujqesi'!H28</f>
        <v>81198.81</v>
      </c>
      <c r="H69" s="742">
        <f>H73</f>
        <v>9500</v>
      </c>
      <c r="I69" s="742"/>
      <c r="J69" s="742"/>
      <c r="K69" s="742"/>
      <c r="L69" s="742">
        <f>L73</f>
        <v>79075.849999999991</v>
      </c>
      <c r="M69" s="800">
        <v>64707</v>
      </c>
      <c r="N69" s="801">
        <v>64707</v>
      </c>
      <c r="O69" s="747"/>
      <c r="P69" s="761"/>
      <c r="Q69" s="761"/>
      <c r="R69" s="792"/>
      <c r="S69" s="722"/>
      <c r="T69" s="722"/>
      <c r="U69" s="722"/>
      <c r="V69" s="722"/>
      <c r="W69" s="722"/>
      <c r="X69" s="722"/>
      <c r="Y69" s="722"/>
      <c r="Z69" s="722"/>
      <c r="AA69" s="722"/>
      <c r="AB69" s="722"/>
      <c r="AC69" s="722"/>
      <c r="AD69" s="722"/>
      <c r="AE69" s="722"/>
      <c r="AF69" s="722"/>
      <c r="AG69" s="722"/>
      <c r="AH69" s="722"/>
    </row>
    <row r="70" spans="1:34" ht="15.75">
      <c r="A70" s="737"/>
      <c r="B70" s="738"/>
      <c r="C70" s="739"/>
      <c r="D70" s="739"/>
      <c r="E70" s="740" t="s">
        <v>429</v>
      </c>
      <c r="F70" s="741"/>
      <c r="G70" s="742"/>
      <c r="H70" s="742"/>
      <c r="I70" s="742"/>
      <c r="J70" s="742"/>
      <c r="K70" s="742"/>
      <c r="L70" s="817"/>
      <c r="M70" s="800"/>
      <c r="N70" s="801">
        <f>'[1]Tabela 4.1-2025.'!L66</f>
        <v>120000</v>
      </c>
      <c r="O70" s="747"/>
      <c r="P70" s="761"/>
      <c r="Q70" s="761"/>
      <c r="R70" s="792"/>
      <c r="S70" s="722"/>
      <c r="T70" s="722"/>
      <c r="U70" s="722"/>
      <c r="V70" s="722"/>
      <c r="W70" s="722"/>
      <c r="X70" s="722"/>
      <c r="Y70" s="722"/>
      <c r="Z70" s="722"/>
      <c r="AA70" s="722"/>
      <c r="AB70" s="722"/>
      <c r="AC70" s="722"/>
      <c r="AD70" s="722"/>
      <c r="AE70" s="722"/>
      <c r="AF70" s="722"/>
      <c r="AG70" s="722"/>
      <c r="AH70" s="722"/>
    </row>
    <row r="71" spans="1:34" ht="15.75">
      <c r="A71" s="737"/>
      <c r="B71" s="738"/>
      <c r="C71" s="739"/>
      <c r="D71" s="739"/>
      <c r="E71" s="740" t="s">
        <v>430</v>
      </c>
      <c r="F71" s="741"/>
      <c r="G71" s="742"/>
      <c r="H71" s="742"/>
      <c r="I71" s="742"/>
      <c r="J71" s="742"/>
      <c r="K71" s="742"/>
      <c r="L71" s="817"/>
      <c r="M71" s="800"/>
      <c r="N71" s="801">
        <f>'[1]Tabela 4.1-2025.'!L67</f>
        <v>0</v>
      </c>
      <c r="O71" s="747"/>
      <c r="P71" s="761"/>
      <c r="Q71" s="761"/>
      <c r="R71" s="792"/>
      <c r="S71" s="722"/>
      <c r="T71" s="722"/>
      <c r="U71" s="722"/>
      <c r="V71" s="722"/>
      <c r="W71" s="722"/>
      <c r="X71" s="722"/>
      <c r="Y71" s="722"/>
      <c r="Z71" s="722"/>
      <c r="AA71" s="722"/>
      <c r="AB71" s="722"/>
      <c r="AC71" s="722"/>
      <c r="AD71" s="722"/>
      <c r="AE71" s="722"/>
      <c r="AF71" s="722"/>
      <c r="AG71" s="722"/>
      <c r="AH71" s="722"/>
    </row>
    <row r="72" spans="1:34" ht="15.75">
      <c r="A72" s="824"/>
      <c r="B72" s="825"/>
      <c r="C72" s="826"/>
      <c r="D72" s="827" t="s">
        <v>445</v>
      </c>
      <c r="E72" s="828"/>
      <c r="F72" s="829">
        <f>F73</f>
        <v>8</v>
      </c>
      <c r="G72" s="830">
        <f t="shared" ref="G72:L72" si="16">G73</f>
        <v>69575.849999999991</v>
      </c>
      <c r="H72" s="830">
        <f t="shared" si="16"/>
        <v>9500</v>
      </c>
      <c r="I72" s="830"/>
      <c r="J72" s="830"/>
      <c r="K72" s="830"/>
      <c r="L72" s="830">
        <f t="shared" si="16"/>
        <v>79075.849999999991</v>
      </c>
      <c r="M72" s="800"/>
      <c r="N72" s="801"/>
      <c r="O72" s="747"/>
      <c r="P72" s="761"/>
      <c r="Q72" s="761"/>
      <c r="R72" s="792"/>
      <c r="S72" s="722"/>
      <c r="T72" s="722"/>
      <c r="U72" s="722"/>
      <c r="V72" s="722"/>
      <c r="W72" s="722"/>
      <c r="X72" s="722"/>
      <c r="Y72" s="722"/>
      <c r="Z72" s="722"/>
      <c r="AA72" s="722"/>
      <c r="AB72" s="722"/>
      <c r="AC72" s="722"/>
      <c r="AD72" s="722"/>
      <c r="AE72" s="722"/>
      <c r="AF72" s="722"/>
      <c r="AG72" s="722"/>
      <c r="AH72" s="722"/>
    </row>
    <row r="73" spans="1:34" ht="15.75">
      <c r="A73" s="737"/>
      <c r="B73" s="738"/>
      <c r="C73" s="831"/>
      <c r="D73" s="832"/>
      <c r="E73" s="740" t="s">
        <v>428</v>
      </c>
      <c r="F73" s="741">
        <f>'[1]Drejtoria e Inspektoratit'!C26</f>
        <v>8</v>
      </c>
      <c r="G73" s="742">
        <f>'[1]Drejtoria e Inspektoratit'!H28</f>
        <v>69575.849999999991</v>
      </c>
      <c r="H73" s="742">
        <f>'[1]Drejtoria e Inspektoratit'!D35</f>
        <v>9500</v>
      </c>
      <c r="I73" s="742"/>
      <c r="J73" s="742"/>
      <c r="K73" s="742"/>
      <c r="L73" s="817">
        <f>G73+H73+I73+J73+K73</f>
        <v>79075.849999999991</v>
      </c>
      <c r="M73" s="800"/>
      <c r="N73" s="801"/>
      <c r="O73" s="747"/>
      <c r="P73" s="761"/>
      <c r="Q73" s="761"/>
      <c r="R73" s="792"/>
      <c r="S73" s="722"/>
      <c r="T73" s="722"/>
      <c r="U73" s="722"/>
      <c r="V73" s="722"/>
      <c r="W73" s="722"/>
      <c r="X73" s="722"/>
      <c r="Y73" s="722"/>
      <c r="Z73" s="722"/>
      <c r="AA73" s="722"/>
      <c r="AB73" s="722"/>
      <c r="AC73" s="722"/>
      <c r="AD73" s="722"/>
      <c r="AE73" s="722"/>
      <c r="AF73" s="722"/>
      <c r="AG73" s="722"/>
      <c r="AH73" s="722"/>
    </row>
    <row r="74" spans="1:34" ht="15.75">
      <c r="A74" s="737"/>
      <c r="B74" s="738"/>
      <c r="C74" s="831"/>
      <c r="D74" s="832"/>
      <c r="E74" s="740" t="s">
        <v>429</v>
      </c>
      <c r="F74" s="741"/>
      <c r="G74" s="742"/>
      <c r="H74" s="742"/>
      <c r="I74" s="742"/>
      <c r="J74" s="742"/>
      <c r="K74" s="742"/>
      <c r="L74" s="817"/>
      <c r="M74" s="800"/>
      <c r="N74" s="801"/>
      <c r="O74" s="747"/>
      <c r="P74" s="761"/>
      <c r="Q74" s="761"/>
      <c r="R74" s="792"/>
      <c r="S74" s="722"/>
      <c r="T74" s="722"/>
      <c r="U74" s="722"/>
      <c r="V74" s="722"/>
      <c r="W74" s="722"/>
      <c r="X74" s="722"/>
      <c r="Y74" s="722"/>
      <c r="Z74" s="722"/>
      <c r="AA74" s="722"/>
      <c r="AB74" s="722"/>
      <c r="AC74" s="722"/>
      <c r="AD74" s="722"/>
      <c r="AE74" s="722"/>
      <c r="AF74" s="722"/>
      <c r="AG74" s="722"/>
      <c r="AH74" s="722"/>
    </row>
    <row r="75" spans="1:34" ht="15.75">
      <c r="A75" s="737"/>
      <c r="B75" s="738"/>
      <c r="C75" s="831"/>
      <c r="D75" s="832"/>
      <c r="E75" s="740" t="s">
        <v>430</v>
      </c>
      <c r="F75" s="741"/>
      <c r="G75" s="742"/>
      <c r="H75" s="742"/>
      <c r="I75" s="742"/>
      <c r="J75" s="742"/>
      <c r="K75" s="742"/>
      <c r="L75" s="817"/>
      <c r="M75" s="800"/>
      <c r="N75" s="801"/>
      <c r="O75" s="747"/>
      <c r="P75" s="761"/>
      <c r="Q75" s="761"/>
      <c r="R75" s="792"/>
      <c r="S75" s="722"/>
      <c r="T75" s="722"/>
      <c r="U75" s="722"/>
      <c r="V75" s="722"/>
      <c r="W75" s="722"/>
      <c r="X75" s="722"/>
      <c r="Y75" s="722"/>
      <c r="Z75" s="722"/>
      <c r="AA75" s="722"/>
      <c r="AB75" s="722"/>
      <c r="AC75" s="722"/>
      <c r="AD75" s="722"/>
      <c r="AE75" s="722"/>
      <c r="AF75" s="722"/>
      <c r="AG75" s="722"/>
      <c r="AH75" s="722"/>
    </row>
    <row r="76" spans="1:34" ht="18.75" customHeight="1">
      <c r="A76" s="782"/>
      <c r="B76" s="751">
        <v>650</v>
      </c>
      <c r="C76" s="996" t="s">
        <v>446</v>
      </c>
      <c r="D76" s="997"/>
      <c r="E76" s="998"/>
      <c r="F76" s="752">
        <f t="shared" ref="F76:L76" si="17">F80</f>
        <v>9</v>
      </c>
      <c r="G76" s="753">
        <f t="shared" si="17"/>
        <v>59547.557999999997</v>
      </c>
      <c r="H76" s="753">
        <f t="shared" si="17"/>
        <v>9600</v>
      </c>
      <c r="I76" s="753"/>
      <c r="J76" s="753"/>
      <c r="K76" s="753"/>
      <c r="L76" s="754">
        <f t="shared" si="17"/>
        <v>69147.55799999999</v>
      </c>
      <c r="M76" s="771">
        <f>M77</f>
        <v>73885</v>
      </c>
      <c r="N76" s="756">
        <f>SUM(N77:N79)</f>
        <v>73885</v>
      </c>
      <c r="O76" s="791"/>
      <c r="P76" s="761"/>
      <c r="Q76" s="761"/>
      <c r="R76" s="792"/>
      <c r="S76" s="722"/>
      <c r="T76" s="722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  <c r="AG76" s="722"/>
      <c r="AH76" s="722"/>
    </row>
    <row r="77" spans="1:34" ht="15.75">
      <c r="A77" s="737"/>
      <c r="B77" s="738"/>
      <c r="C77" s="739"/>
      <c r="D77" s="739"/>
      <c r="E77" s="740" t="s">
        <v>428</v>
      </c>
      <c r="F77" s="741">
        <f>'[1]6.Kadaster gjeodezi'!C26</f>
        <v>9</v>
      </c>
      <c r="G77" s="742">
        <f>'[1]6.Kadaster gjeodezi'!H28</f>
        <v>59547.557999999997</v>
      </c>
      <c r="H77" s="742">
        <f>'[1]6.Kadaster gjeodezi'!D35</f>
        <v>9600</v>
      </c>
      <c r="I77" s="742"/>
      <c r="J77" s="742"/>
      <c r="K77" s="742"/>
      <c r="L77" s="748">
        <f>L81</f>
        <v>69147.55799999999</v>
      </c>
      <c r="M77" s="758">
        <f>M81</f>
        <v>73885</v>
      </c>
      <c r="N77" s="759">
        <f>N81</f>
        <v>73885</v>
      </c>
      <c r="O77" s="747"/>
      <c r="P77" s="761"/>
      <c r="Q77" s="761"/>
      <c r="R77" s="792"/>
      <c r="S77" s="722"/>
      <c r="T77" s="722"/>
      <c r="U77" s="722"/>
      <c r="V77" s="722"/>
      <c r="W77" s="722"/>
      <c r="X77" s="722"/>
      <c r="Y77" s="722"/>
      <c r="Z77" s="722"/>
      <c r="AA77" s="722"/>
      <c r="AB77" s="722"/>
      <c r="AC77" s="722"/>
      <c r="AD77" s="722"/>
      <c r="AE77" s="722"/>
      <c r="AF77" s="722"/>
      <c r="AG77" s="722"/>
      <c r="AH77" s="722"/>
    </row>
    <row r="78" spans="1:34" ht="15.75">
      <c r="A78" s="737"/>
      <c r="B78" s="738"/>
      <c r="C78" s="739"/>
      <c r="D78" s="739"/>
      <c r="E78" s="740" t="s">
        <v>429</v>
      </c>
      <c r="F78" s="741"/>
      <c r="G78" s="742"/>
      <c r="H78" s="742"/>
      <c r="I78" s="742"/>
      <c r="J78" s="742"/>
      <c r="K78" s="742"/>
      <c r="L78" s="748"/>
      <c r="M78" s="758">
        <f>M82</f>
        <v>0</v>
      </c>
      <c r="N78" s="759">
        <f>N82</f>
        <v>0</v>
      </c>
      <c r="O78" s="747"/>
      <c r="P78" s="761"/>
      <c r="Q78" s="761"/>
      <c r="R78" s="79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</row>
    <row r="79" spans="1:34" ht="15.75">
      <c r="A79" s="737"/>
      <c r="B79" s="738"/>
      <c r="C79" s="739"/>
      <c r="D79" s="739"/>
      <c r="E79" s="740" t="s">
        <v>430</v>
      </c>
      <c r="F79" s="741"/>
      <c r="G79" s="742"/>
      <c r="H79" s="742"/>
      <c r="I79" s="742"/>
      <c r="J79" s="742"/>
      <c r="K79" s="742"/>
      <c r="L79" s="748"/>
      <c r="M79" s="758">
        <f>M83</f>
        <v>0</v>
      </c>
      <c r="N79" s="759">
        <f>N83</f>
        <v>0</v>
      </c>
      <c r="O79" s="747"/>
      <c r="P79" s="761"/>
      <c r="Q79" s="761"/>
      <c r="R79" s="792"/>
      <c r="S79" s="722"/>
      <c r="T79" s="722"/>
      <c r="U79" s="722"/>
      <c r="V79" s="722"/>
      <c r="W79" s="722"/>
      <c r="X79" s="722"/>
      <c r="Y79" s="722"/>
      <c r="Z79" s="722"/>
      <c r="AA79" s="722"/>
      <c r="AB79" s="722"/>
      <c r="AC79" s="722"/>
      <c r="AD79" s="722"/>
      <c r="AE79" s="722"/>
      <c r="AF79" s="722"/>
      <c r="AG79" s="722"/>
      <c r="AH79" s="722"/>
    </row>
    <row r="80" spans="1:34" ht="15.75">
      <c r="A80" s="783"/>
      <c r="B80" s="784">
        <v>65065</v>
      </c>
      <c r="C80" s="785"/>
      <c r="D80" s="992" t="s">
        <v>447</v>
      </c>
      <c r="E80" s="993"/>
      <c r="F80" s="786">
        <f t="shared" ref="F80:L80" si="18">F81+F82+F83</f>
        <v>9</v>
      </c>
      <c r="G80" s="787">
        <f t="shared" si="18"/>
        <v>59547.557999999997</v>
      </c>
      <c r="H80" s="787">
        <f t="shared" si="18"/>
        <v>9600</v>
      </c>
      <c r="I80" s="787">
        <f t="shared" si="18"/>
        <v>0</v>
      </c>
      <c r="J80" s="787">
        <f t="shared" si="18"/>
        <v>0</v>
      </c>
      <c r="K80" s="787">
        <f t="shared" si="18"/>
        <v>0</v>
      </c>
      <c r="L80" s="794">
        <f t="shared" si="18"/>
        <v>69147.55799999999</v>
      </c>
      <c r="M80" s="795">
        <f>M81</f>
        <v>73885</v>
      </c>
      <c r="N80" s="796">
        <f>SUM(N81:N83)</f>
        <v>73885</v>
      </c>
      <c r="O80" s="747"/>
      <c r="P80" s="761"/>
      <c r="Q80" s="761"/>
      <c r="R80" s="792"/>
      <c r="S80" s="722"/>
      <c r="T80" s="722"/>
      <c r="U80" s="722"/>
      <c r="V80" s="722"/>
      <c r="W80" s="722"/>
      <c r="X80" s="722"/>
      <c r="Y80" s="722"/>
      <c r="Z80" s="722"/>
      <c r="AA80" s="722"/>
      <c r="AB80" s="722"/>
      <c r="AC80" s="722"/>
      <c r="AD80" s="722"/>
      <c r="AE80" s="722"/>
      <c r="AF80" s="722"/>
      <c r="AG80" s="722"/>
      <c r="AH80" s="722"/>
    </row>
    <row r="81" spans="1:34" ht="15.75">
      <c r="A81" s="737"/>
      <c r="B81" s="738"/>
      <c r="C81" s="739"/>
      <c r="D81" s="739"/>
      <c r="E81" s="740" t="s">
        <v>428</v>
      </c>
      <c r="F81" s="741">
        <f>'[1]6.Kadaster gjeodezi'!C26</f>
        <v>9</v>
      </c>
      <c r="G81" s="742">
        <f>'[1]6.Kadaster gjeodezi'!H28</f>
        <v>59547.557999999997</v>
      </c>
      <c r="H81" s="742">
        <f>'[1]6.Kadaster gjeodezi'!D35</f>
        <v>9600</v>
      </c>
      <c r="I81" s="742"/>
      <c r="J81" s="742"/>
      <c r="K81" s="742"/>
      <c r="L81" s="797">
        <f>G81+H81+I81+J81+K81</f>
        <v>69147.55799999999</v>
      </c>
      <c r="M81" s="798">
        <v>73885</v>
      </c>
      <c r="N81" s="799">
        <v>73885</v>
      </c>
      <c r="O81" s="747"/>
      <c r="P81" s="761"/>
      <c r="Q81" s="761"/>
      <c r="R81" s="792"/>
      <c r="S81" s="722"/>
      <c r="T81" s="722"/>
      <c r="U81" s="722"/>
      <c r="V81" s="722"/>
      <c r="W81" s="722"/>
      <c r="X81" s="722"/>
      <c r="Y81" s="722"/>
      <c r="Z81" s="722"/>
      <c r="AA81" s="722"/>
      <c r="AB81" s="722"/>
      <c r="AC81" s="722"/>
      <c r="AD81" s="722"/>
      <c r="AE81" s="722"/>
      <c r="AF81" s="722"/>
      <c r="AG81" s="722"/>
      <c r="AH81" s="722"/>
    </row>
    <row r="82" spans="1:34" ht="15.75">
      <c r="A82" s="737"/>
      <c r="B82" s="738"/>
      <c r="C82" s="739"/>
      <c r="D82" s="739"/>
      <c r="E82" s="740" t="s">
        <v>429</v>
      </c>
      <c r="F82" s="741"/>
      <c r="G82" s="742"/>
      <c r="H82" s="742"/>
      <c r="I82" s="742"/>
      <c r="J82" s="742"/>
      <c r="K82" s="742"/>
      <c r="L82" s="797"/>
      <c r="M82" s="798">
        <f>'[1]Tabela 4.1 -2024'!L74</f>
        <v>0</v>
      </c>
      <c r="N82" s="799"/>
      <c r="O82" s="747"/>
      <c r="P82" s="761"/>
      <c r="Q82" s="761"/>
      <c r="R82" s="792"/>
      <c r="S82" s="722"/>
      <c r="T82" s="722"/>
      <c r="U82" s="722"/>
      <c r="V82" s="722"/>
      <c r="W82" s="722"/>
      <c r="X82" s="722"/>
      <c r="Y82" s="722"/>
      <c r="Z82" s="722"/>
      <c r="AA82" s="722"/>
      <c r="AB82" s="722"/>
      <c r="AC82" s="722"/>
      <c r="AD82" s="722"/>
      <c r="AE82" s="722"/>
      <c r="AF82" s="722"/>
      <c r="AG82" s="722"/>
      <c r="AH82" s="722"/>
    </row>
    <row r="83" spans="1:34" ht="15.75">
      <c r="A83" s="737"/>
      <c r="B83" s="738"/>
      <c r="C83" s="739"/>
      <c r="D83" s="739"/>
      <c r="E83" s="740" t="s">
        <v>430</v>
      </c>
      <c r="F83" s="741"/>
      <c r="G83" s="742"/>
      <c r="H83" s="742"/>
      <c r="I83" s="742"/>
      <c r="J83" s="742"/>
      <c r="K83" s="742"/>
      <c r="L83" s="797"/>
      <c r="M83" s="798">
        <f>'[1]Tabela 4.1 -2024'!L75</f>
        <v>0</v>
      </c>
      <c r="N83" s="799"/>
      <c r="O83" s="747"/>
      <c r="P83" s="761"/>
      <c r="Q83" s="761"/>
      <c r="R83" s="792"/>
      <c r="S83" s="722"/>
      <c r="T83" s="722"/>
      <c r="U83" s="722"/>
      <c r="V83" s="722"/>
      <c r="W83" s="722"/>
      <c r="X83" s="722"/>
      <c r="Y83" s="722"/>
      <c r="Z83" s="722"/>
      <c r="AA83" s="722"/>
      <c r="AB83" s="722"/>
      <c r="AC83" s="722"/>
      <c r="AD83" s="722"/>
      <c r="AE83" s="722"/>
      <c r="AF83" s="722"/>
      <c r="AG83" s="722"/>
      <c r="AH83" s="722"/>
    </row>
    <row r="84" spans="1:34" ht="18.75" customHeight="1">
      <c r="A84" s="782"/>
      <c r="B84" s="751">
        <v>660</v>
      </c>
      <c r="C84" s="996" t="s">
        <v>448</v>
      </c>
      <c r="D84" s="997"/>
      <c r="E84" s="998"/>
      <c r="F84" s="752">
        <f t="shared" ref="F84:M86" si="19">F88</f>
        <v>9</v>
      </c>
      <c r="G84" s="753">
        <f t="shared" si="19"/>
        <v>61605.683999999994</v>
      </c>
      <c r="H84" s="753">
        <f t="shared" si="19"/>
        <v>11200</v>
      </c>
      <c r="I84" s="753" t="str">
        <f t="shared" si="19"/>
        <v/>
      </c>
      <c r="J84" s="753">
        <f t="shared" si="19"/>
        <v>0</v>
      </c>
      <c r="K84" s="753">
        <f t="shared" si="19"/>
        <v>1092932</v>
      </c>
      <c r="L84" s="754">
        <f t="shared" si="19"/>
        <v>1165737.6839999999</v>
      </c>
      <c r="M84" s="771">
        <f>SUM(M85:M87)</f>
        <v>1758914</v>
      </c>
      <c r="N84" s="756">
        <f>SUM(N85:N87)</f>
        <v>1758914</v>
      </c>
      <c r="O84" s="791"/>
      <c r="P84" s="761"/>
      <c r="Q84" s="761"/>
      <c r="R84" s="792"/>
      <c r="S84" s="722"/>
      <c r="T84" s="722"/>
      <c r="U84" s="722"/>
      <c r="V84" s="722"/>
      <c r="W84" s="722"/>
      <c r="X84" s="722"/>
      <c r="Y84" s="722"/>
      <c r="Z84" s="722"/>
      <c r="AA84" s="722"/>
      <c r="AB84" s="722"/>
      <c r="AC84" s="722"/>
      <c r="AD84" s="722"/>
      <c r="AE84" s="722"/>
      <c r="AF84" s="722"/>
      <c r="AG84" s="722"/>
      <c r="AH84" s="722"/>
    </row>
    <row r="85" spans="1:34" ht="15.75">
      <c r="A85" s="737"/>
      <c r="B85" s="738"/>
      <c r="C85" s="739"/>
      <c r="D85" s="739"/>
      <c r="E85" s="740" t="s">
        <v>428</v>
      </c>
      <c r="F85" s="741">
        <f>F89</f>
        <v>9</v>
      </c>
      <c r="G85" s="742">
        <f>'[1]Drejtoria per Urbanizem'!H28</f>
        <v>61605.683999999994</v>
      </c>
      <c r="H85" s="742">
        <f>H89</f>
        <v>11200</v>
      </c>
      <c r="I85" s="742"/>
      <c r="J85" s="742"/>
      <c r="K85" s="742">
        <f t="shared" si="19"/>
        <v>1042932</v>
      </c>
      <c r="L85" s="748">
        <f t="shared" si="19"/>
        <v>1115737.6839999999</v>
      </c>
      <c r="M85" s="758">
        <f t="shared" si="19"/>
        <v>1548660</v>
      </c>
      <c r="N85" s="759">
        <v>1548660</v>
      </c>
      <c r="O85" s="833"/>
      <c r="P85" s="761"/>
      <c r="Q85" s="761"/>
      <c r="R85" s="792"/>
      <c r="S85" s="722"/>
      <c r="T85" s="722"/>
      <c r="U85" s="722"/>
      <c r="V85" s="722"/>
      <c r="W85" s="722"/>
      <c r="X85" s="722"/>
      <c r="Y85" s="722"/>
      <c r="Z85" s="722"/>
      <c r="AA85" s="722"/>
      <c r="AB85" s="722"/>
      <c r="AC85" s="722"/>
      <c r="AD85" s="722"/>
      <c r="AE85" s="722"/>
      <c r="AF85" s="722"/>
      <c r="AG85" s="722"/>
      <c r="AH85" s="722"/>
    </row>
    <row r="86" spans="1:34" ht="15.75">
      <c r="A86" s="737"/>
      <c r="B86" s="738"/>
      <c r="C86" s="739"/>
      <c r="D86" s="739"/>
      <c r="E86" s="740" t="s">
        <v>429</v>
      </c>
      <c r="F86" s="741"/>
      <c r="G86" s="742"/>
      <c r="H86" s="742"/>
      <c r="I86" s="742"/>
      <c r="J86" s="742"/>
      <c r="K86" s="742">
        <f t="shared" si="19"/>
        <v>50000</v>
      </c>
      <c r="L86" s="748">
        <f t="shared" si="19"/>
        <v>50000</v>
      </c>
      <c r="M86" s="758">
        <f t="shared" si="19"/>
        <v>210254</v>
      </c>
      <c r="N86" s="759">
        <v>210254</v>
      </c>
      <c r="O86" s="833"/>
      <c r="P86" s="761"/>
      <c r="Q86" s="761"/>
      <c r="R86" s="792"/>
      <c r="S86" s="722"/>
      <c r="T86" s="722"/>
      <c r="U86" s="722"/>
      <c r="V86" s="722"/>
      <c r="W86" s="722"/>
      <c r="X86" s="722"/>
      <c r="Y86" s="722"/>
      <c r="Z86" s="722"/>
      <c r="AA86" s="722"/>
      <c r="AB86" s="722"/>
      <c r="AC86" s="722"/>
      <c r="AD86" s="722"/>
      <c r="AE86" s="722"/>
      <c r="AF86" s="722"/>
      <c r="AG86" s="722"/>
      <c r="AH86" s="722"/>
    </row>
    <row r="87" spans="1:34" ht="15.75">
      <c r="A87" s="737"/>
      <c r="B87" s="738"/>
      <c r="C87" s="739"/>
      <c r="D87" s="739"/>
      <c r="E87" s="740" t="s">
        <v>430</v>
      </c>
      <c r="F87" s="741"/>
      <c r="G87" s="742"/>
      <c r="H87" s="742"/>
      <c r="I87" s="742"/>
      <c r="J87" s="742"/>
      <c r="K87" s="742"/>
      <c r="L87" s="748"/>
      <c r="M87" s="758">
        <f>M91</f>
        <v>0</v>
      </c>
      <c r="N87" s="759">
        <f>N91</f>
        <v>0</v>
      </c>
      <c r="O87" s="833"/>
      <c r="P87" s="761"/>
      <c r="Q87" s="761"/>
      <c r="R87" s="792"/>
      <c r="S87" s="722"/>
      <c r="T87" s="722"/>
      <c r="U87" s="722"/>
      <c r="V87" s="722"/>
      <c r="W87" s="722"/>
      <c r="X87" s="722"/>
      <c r="Y87" s="722"/>
      <c r="Z87" s="722"/>
      <c r="AA87" s="722"/>
      <c r="AB87" s="722"/>
      <c r="AC87" s="722"/>
      <c r="AD87" s="722"/>
      <c r="AE87" s="722"/>
      <c r="AF87" s="722"/>
      <c r="AG87" s="722"/>
      <c r="AH87" s="722"/>
    </row>
    <row r="88" spans="1:34" ht="15.75">
      <c r="A88" s="834"/>
      <c r="B88" s="835">
        <v>66370</v>
      </c>
      <c r="C88" s="836"/>
      <c r="D88" s="999" t="s">
        <v>449</v>
      </c>
      <c r="E88" s="1000"/>
      <c r="F88" s="837">
        <f>F89+F90+F91</f>
        <v>9</v>
      </c>
      <c r="G88" s="838">
        <f>G91+G90+G89</f>
        <v>61605.683999999994</v>
      </c>
      <c r="H88" s="838">
        <f t="shared" ref="H88:M88" si="20">H89+H90+H91</f>
        <v>11200</v>
      </c>
      <c r="I88" s="838" t="s">
        <v>0</v>
      </c>
      <c r="J88" s="838">
        <f t="shared" si="20"/>
        <v>0</v>
      </c>
      <c r="K88" s="838">
        <f t="shared" si="20"/>
        <v>1092932</v>
      </c>
      <c r="L88" s="788">
        <f t="shared" si="20"/>
        <v>1165737.6839999999</v>
      </c>
      <c r="M88" s="789">
        <f t="shared" si="20"/>
        <v>1758914</v>
      </c>
      <c r="N88" s="790">
        <f>N89+N90</f>
        <v>2066536</v>
      </c>
      <c r="O88" s="747"/>
      <c r="P88" s="761"/>
      <c r="Q88" s="761"/>
      <c r="R88" s="792"/>
      <c r="S88" s="722"/>
      <c r="T88" s="722"/>
      <c r="U88" s="722"/>
      <c r="V88" s="722"/>
      <c r="W88" s="722"/>
      <c r="X88" s="722"/>
      <c r="Y88" s="722"/>
      <c r="Z88" s="722"/>
      <c r="AA88" s="722"/>
      <c r="AB88" s="722"/>
      <c r="AC88" s="722"/>
      <c r="AD88" s="722"/>
      <c r="AE88" s="722"/>
      <c r="AF88" s="722"/>
      <c r="AG88" s="722"/>
      <c r="AH88" s="722"/>
    </row>
    <row r="89" spans="1:34" ht="15.75">
      <c r="A89" s="737"/>
      <c r="B89" s="738"/>
      <c r="C89" s="739"/>
      <c r="D89" s="739"/>
      <c r="E89" s="740" t="s">
        <v>428</v>
      </c>
      <c r="F89" s="839">
        <f>'[1]Drejtoria per Urbanizem'!C26</f>
        <v>9</v>
      </c>
      <c r="G89" s="840">
        <f>'[1]Drejtoria per Urbanizem'!H28</f>
        <v>61605.683999999994</v>
      </c>
      <c r="H89" s="840">
        <f>'[1]Drejtoria per Urbanizem'!D35</f>
        <v>11200</v>
      </c>
      <c r="I89" s="840"/>
      <c r="J89" s="840"/>
      <c r="K89" s="840">
        <v>1042932</v>
      </c>
      <c r="L89" s="841">
        <f>G89+H89+J89+K89</f>
        <v>1115737.6839999999</v>
      </c>
      <c r="M89" s="842">
        <f>1327771+220889</f>
        <v>1548660</v>
      </c>
      <c r="N89" s="759">
        <f>1548660+267333</f>
        <v>1815993</v>
      </c>
      <c r="O89" s="843"/>
      <c r="P89" s="761"/>
      <c r="Q89" s="761"/>
      <c r="R89" s="792"/>
      <c r="S89" s="722"/>
      <c r="T89" s="722"/>
      <c r="U89" s="722"/>
      <c r="V89" s="722"/>
      <c r="W89" s="722"/>
      <c r="X89" s="722"/>
      <c r="Y89" s="722"/>
      <c r="Z89" s="722"/>
      <c r="AA89" s="722"/>
      <c r="AB89" s="722"/>
      <c r="AC89" s="722"/>
      <c r="AD89" s="722"/>
      <c r="AE89" s="722"/>
      <c r="AF89" s="722"/>
      <c r="AG89" s="722"/>
      <c r="AH89" s="722"/>
    </row>
    <row r="90" spans="1:34" ht="15.75">
      <c r="A90" s="737"/>
      <c r="B90" s="738"/>
      <c r="C90" s="739"/>
      <c r="D90" s="739"/>
      <c r="E90" s="740" t="s">
        <v>429</v>
      </c>
      <c r="F90" s="839"/>
      <c r="G90" s="840"/>
      <c r="H90" s="840"/>
      <c r="I90" s="840"/>
      <c r="J90" s="840"/>
      <c r="K90" s="840">
        <v>50000</v>
      </c>
      <c r="L90" s="841">
        <f>G90+H90+J90+K90</f>
        <v>50000</v>
      </c>
      <c r="M90" s="842">
        <f>170000+40254</f>
        <v>210254</v>
      </c>
      <c r="N90" s="759">
        <f>210254+40289</f>
        <v>250543</v>
      </c>
      <c r="O90" s="843"/>
      <c r="P90" s="761"/>
      <c r="Q90" s="761"/>
      <c r="R90" s="792"/>
      <c r="S90" s="722"/>
      <c r="T90" s="722"/>
      <c r="U90" s="722"/>
      <c r="V90" s="722"/>
      <c r="W90" s="722"/>
      <c r="X90" s="722"/>
      <c r="Y90" s="722"/>
      <c r="Z90" s="722"/>
      <c r="AA90" s="722"/>
      <c r="AB90" s="722"/>
      <c r="AC90" s="722"/>
      <c r="AD90" s="722"/>
      <c r="AE90" s="722"/>
      <c r="AF90" s="722"/>
      <c r="AG90" s="722"/>
      <c r="AH90" s="722"/>
    </row>
    <row r="91" spans="1:34" ht="15.75">
      <c r="A91" s="737"/>
      <c r="B91" s="738"/>
      <c r="C91" s="739"/>
      <c r="D91" s="739"/>
      <c r="E91" s="740" t="s">
        <v>430</v>
      </c>
      <c r="F91" s="741"/>
      <c r="G91" s="742"/>
      <c r="H91" s="742"/>
      <c r="I91" s="742"/>
      <c r="J91" s="742"/>
      <c r="K91" s="742"/>
      <c r="L91" s="841"/>
      <c r="M91" s="842"/>
      <c r="N91" s="844">
        <f>'[1]Tabela 4.1-2025.'!L83</f>
        <v>0</v>
      </c>
      <c r="O91" s="843"/>
      <c r="P91" s="761"/>
      <c r="Q91" s="761"/>
      <c r="R91" s="792"/>
      <c r="S91" s="722"/>
      <c r="T91" s="722"/>
      <c r="U91" s="722"/>
      <c r="V91" s="722"/>
      <c r="W91" s="722"/>
      <c r="X91" s="722"/>
      <c r="Y91" s="722"/>
      <c r="Z91" s="722"/>
      <c r="AA91" s="722"/>
      <c r="AB91" s="722"/>
      <c r="AC91" s="722"/>
      <c r="AD91" s="722"/>
      <c r="AE91" s="722"/>
      <c r="AF91" s="722"/>
      <c r="AG91" s="722"/>
      <c r="AH91" s="722"/>
    </row>
    <row r="92" spans="1:34" ht="18.75" customHeight="1">
      <c r="A92" s="782"/>
      <c r="B92" s="751">
        <v>730</v>
      </c>
      <c r="C92" s="996" t="s">
        <v>450</v>
      </c>
      <c r="D92" s="997"/>
      <c r="E92" s="998"/>
      <c r="F92" s="752">
        <f>F93</f>
        <v>159</v>
      </c>
      <c r="G92" s="753">
        <f>G96+G100+G98</f>
        <v>1201573.4774999998</v>
      </c>
      <c r="H92" s="753">
        <f>H96+H100</f>
        <v>685370</v>
      </c>
      <c r="I92" s="753">
        <f t="shared" ref="I92:M94" si="21">I96+I100</f>
        <v>170000</v>
      </c>
      <c r="J92" s="753">
        <f t="shared" si="21"/>
        <v>120000</v>
      </c>
      <c r="K92" s="753">
        <f t="shared" si="21"/>
        <v>401814</v>
      </c>
      <c r="L92" s="754">
        <f t="shared" si="21"/>
        <v>2578757.4775</v>
      </c>
      <c r="M92" s="771">
        <f>SUM(M93:M95)</f>
        <v>1882611</v>
      </c>
      <c r="N92" s="756">
        <f>SUM(N93:N95)</f>
        <v>1882611</v>
      </c>
      <c r="O92" s="845"/>
      <c r="P92" s="761"/>
      <c r="Q92" s="761"/>
      <c r="R92" s="792"/>
      <c r="S92" s="722"/>
      <c r="T92" s="722"/>
      <c r="U92" s="722"/>
      <c r="V92" s="722"/>
      <c r="W92" s="722"/>
      <c r="X92" s="722"/>
      <c r="Y92" s="722"/>
      <c r="Z92" s="722"/>
      <c r="AA92" s="722"/>
      <c r="AB92" s="722"/>
      <c r="AC92" s="722"/>
      <c r="AD92" s="722"/>
      <c r="AE92" s="722"/>
      <c r="AF92" s="722"/>
      <c r="AG92" s="722"/>
      <c r="AH92" s="722"/>
    </row>
    <row r="93" spans="1:34" ht="15.75">
      <c r="A93" s="737"/>
      <c r="B93" s="738"/>
      <c r="C93" s="739"/>
      <c r="D93" s="739"/>
      <c r="E93" s="740" t="s">
        <v>428</v>
      </c>
      <c r="F93" s="741">
        <f>F97+F101</f>
        <v>159</v>
      </c>
      <c r="G93" s="742">
        <f>G97+G101</f>
        <v>1201573.4774999998</v>
      </c>
      <c r="H93" s="742">
        <f>H97+H101</f>
        <v>650370</v>
      </c>
      <c r="I93" s="742">
        <f t="shared" si="21"/>
        <v>170000</v>
      </c>
      <c r="J93" s="742">
        <f>J101</f>
        <v>100000</v>
      </c>
      <c r="K93" s="742"/>
      <c r="L93" s="748">
        <f t="shared" si="21"/>
        <v>2523757.4775</v>
      </c>
      <c r="M93" s="758">
        <f>M97+M101</f>
        <v>1827611</v>
      </c>
      <c r="N93" s="759">
        <v>1827611</v>
      </c>
      <c r="O93" s="845"/>
      <c r="P93" s="761"/>
      <c r="Q93" s="761"/>
      <c r="R93" s="792"/>
      <c r="S93" s="722"/>
      <c r="T93" s="722"/>
      <c r="U93" s="722"/>
      <c r="V93" s="722"/>
      <c r="W93" s="722"/>
      <c r="X93" s="722"/>
      <c r="Y93" s="722"/>
      <c r="Z93" s="722"/>
      <c r="AA93" s="722"/>
      <c r="AB93" s="722"/>
      <c r="AC93" s="722"/>
      <c r="AD93" s="722"/>
      <c r="AE93" s="722"/>
      <c r="AF93" s="722"/>
      <c r="AG93" s="722"/>
      <c r="AH93" s="722"/>
    </row>
    <row r="94" spans="1:34" ht="15.75">
      <c r="A94" s="737"/>
      <c r="B94" s="738"/>
      <c r="C94" s="739"/>
      <c r="D94" s="739"/>
      <c r="E94" s="740" t="s">
        <v>429</v>
      </c>
      <c r="F94" s="741"/>
      <c r="G94" s="742"/>
      <c r="H94" s="742">
        <f>H98+H102</f>
        <v>35000</v>
      </c>
      <c r="I94" s="742"/>
      <c r="J94" s="742">
        <f>J102</f>
        <v>20000</v>
      </c>
      <c r="K94" s="742"/>
      <c r="L94" s="748">
        <f t="shared" si="21"/>
        <v>55000</v>
      </c>
      <c r="M94" s="758">
        <f t="shared" si="21"/>
        <v>55000</v>
      </c>
      <c r="N94" s="759">
        <v>55000</v>
      </c>
      <c r="O94" s="845"/>
      <c r="P94" s="761"/>
      <c r="Q94" s="761"/>
      <c r="R94" s="792"/>
      <c r="S94" s="722"/>
      <c r="T94" s="722"/>
      <c r="U94" s="722"/>
      <c r="V94" s="722"/>
      <c r="W94" s="722"/>
      <c r="X94" s="722"/>
      <c r="Y94" s="722"/>
      <c r="Z94" s="722"/>
      <c r="AA94" s="722"/>
      <c r="AB94" s="722"/>
      <c r="AC94" s="722"/>
      <c r="AD94" s="722"/>
      <c r="AE94" s="722"/>
      <c r="AF94" s="722"/>
      <c r="AG94" s="722"/>
      <c r="AH94" s="722"/>
    </row>
    <row r="95" spans="1:34" ht="15.75">
      <c r="A95" s="737"/>
      <c r="B95" s="738"/>
      <c r="C95" s="739"/>
      <c r="D95" s="739"/>
      <c r="E95" s="740" t="s">
        <v>430</v>
      </c>
      <c r="F95" s="741"/>
      <c r="G95" s="742"/>
      <c r="H95" s="742"/>
      <c r="I95" s="742"/>
      <c r="J95" s="742"/>
      <c r="K95" s="742"/>
      <c r="L95" s="748"/>
      <c r="M95" s="758">
        <f>M99+M103</f>
        <v>0</v>
      </c>
      <c r="N95" s="759">
        <f>N99+N103</f>
        <v>0</v>
      </c>
      <c r="O95" s="747"/>
      <c r="P95" s="761"/>
      <c r="Q95" s="761"/>
      <c r="R95" s="792">
        <v>620388</v>
      </c>
      <c r="S95" s="722"/>
      <c r="T95" s="722"/>
      <c r="U95" s="722"/>
      <c r="V95" s="722"/>
      <c r="W95" s="722"/>
      <c r="X95" s="722"/>
      <c r="Y95" s="722"/>
      <c r="Z95" s="722"/>
      <c r="AA95" s="722"/>
      <c r="AB95" s="722"/>
      <c r="AC95" s="722"/>
      <c r="AD95" s="722"/>
      <c r="AE95" s="722"/>
      <c r="AF95" s="722"/>
      <c r="AG95" s="722"/>
      <c r="AH95" s="722"/>
    </row>
    <row r="96" spans="1:34" ht="15.75">
      <c r="A96" s="783"/>
      <c r="B96" s="784">
        <v>73022</v>
      </c>
      <c r="C96" s="785"/>
      <c r="D96" s="989" t="s">
        <v>451</v>
      </c>
      <c r="E96" s="990"/>
      <c r="F96" s="786">
        <f t="shared" ref="F96:K96" si="22">F99+F98+F97</f>
        <v>6</v>
      </c>
      <c r="G96" s="787">
        <f t="shared" si="22"/>
        <v>40621.812000000005</v>
      </c>
      <c r="H96" s="787">
        <f t="shared" si="22"/>
        <v>0</v>
      </c>
      <c r="I96" s="787">
        <f t="shared" si="22"/>
        <v>0</v>
      </c>
      <c r="J96" s="787">
        <f t="shared" si="22"/>
        <v>0</v>
      </c>
      <c r="K96" s="787">
        <f t="shared" si="22"/>
        <v>0</v>
      </c>
      <c r="L96" s="794">
        <f t="shared" ref="L96:L105" si="23">G96+H96+I96+J96+K96</f>
        <v>40621.812000000005</v>
      </c>
      <c r="M96" s="795">
        <f>SUM(M97:M99)</f>
        <v>43207</v>
      </c>
      <c r="N96" s="796">
        <f>SUM(N97:N99)</f>
        <v>43207</v>
      </c>
      <c r="O96" s="747"/>
      <c r="P96" s="761"/>
      <c r="Q96" s="761"/>
      <c r="R96" s="792">
        <v>438398</v>
      </c>
      <c r="S96" s="722"/>
      <c r="T96" s="722"/>
      <c r="U96" s="722"/>
      <c r="V96" s="722"/>
      <c r="W96" s="722"/>
      <c r="X96" s="722"/>
      <c r="Y96" s="722"/>
      <c r="Z96" s="722"/>
      <c r="AA96" s="722"/>
      <c r="AB96" s="722"/>
      <c r="AC96" s="722"/>
      <c r="AD96" s="722"/>
      <c r="AE96" s="722"/>
      <c r="AF96" s="722"/>
      <c r="AG96" s="722"/>
      <c r="AH96" s="722"/>
    </row>
    <row r="97" spans="1:34" ht="15.75">
      <c r="A97" s="737"/>
      <c r="B97" s="738"/>
      <c r="C97" s="739"/>
      <c r="D97" s="739"/>
      <c r="E97" s="740" t="s">
        <v>428</v>
      </c>
      <c r="F97" s="741">
        <f>[1]DKSH!C26</f>
        <v>6</v>
      </c>
      <c r="G97" s="742">
        <f>[1]DKSH!H28</f>
        <v>40621.812000000005</v>
      </c>
      <c r="H97" s="742"/>
      <c r="I97" s="742"/>
      <c r="J97" s="742">
        <f>[1]DKSH!D124</f>
        <v>0</v>
      </c>
      <c r="K97" s="742"/>
      <c r="L97" s="797">
        <f t="shared" si="23"/>
        <v>40621.812000000005</v>
      </c>
      <c r="M97" s="798">
        <v>43207</v>
      </c>
      <c r="N97" s="799">
        <v>43207</v>
      </c>
      <c r="O97" s="747"/>
      <c r="P97" s="761"/>
      <c r="Q97" s="761"/>
      <c r="R97" s="792">
        <f>R95+R96</f>
        <v>1058786</v>
      </c>
      <c r="S97" s="722"/>
      <c r="T97" s="722"/>
      <c r="U97" s="722"/>
      <c r="V97" s="722"/>
      <c r="W97" s="722"/>
      <c r="X97" s="722"/>
      <c r="Y97" s="722"/>
      <c r="Z97" s="722"/>
      <c r="AA97" s="722"/>
      <c r="AB97" s="722"/>
      <c r="AC97" s="722"/>
      <c r="AD97" s="722"/>
      <c r="AE97" s="722"/>
      <c r="AF97" s="722"/>
      <c r="AG97" s="722"/>
      <c r="AH97" s="722"/>
    </row>
    <row r="98" spans="1:34" ht="15.75">
      <c r="A98" s="737"/>
      <c r="B98" s="738"/>
      <c r="C98" s="739"/>
      <c r="D98" s="739"/>
      <c r="E98" s="740" t="s">
        <v>429</v>
      </c>
      <c r="F98" s="741"/>
      <c r="G98" s="742"/>
      <c r="H98" s="742"/>
      <c r="I98" s="742"/>
      <c r="J98" s="742"/>
      <c r="K98" s="742"/>
      <c r="L98" s="797"/>
      <c r="M98" s="798">
        <v>0</v>
      </c>
      <c r="N98" s="799">
        <v>0</v>
      </c>
      <c r="O98" s="747"/>
      <c r="P98" s="761"/>
      <c r="Q98" s="761"/>
      <c r="R98" s="792"/>
      <c r="S98" s="722"/>
      <c r="T98" s="722"/>
      <c r="U98" s="722"/>
      <c r="V98" s="722"/>
      <c r="W98" s="722"/>
      <c r="X98" s="722"/>
      <c r="Y98" s="722"/>
      <c r="Z98" s="722"/>
      <c r="AA98" s="722"/>
      <c r="AB98" s="722"/>
      <c r="AC98" s="722"/>
      <c r="AD98" s="722"/>
      <c r="AE98" s="722"/>
      <c r="AF98" s="722"/>
      <c r="AG98" s="722"/>
      <c r="AH98" s="722"/>
    </row>
    <row r="99" spans="1:34" ht="15.75">
      <c r="A99" s="737"/>
      <c r="B99" s="738"/>
      <c r="C99" s="739"/>
      <c r="D99" s="739"/>
      <c r="E99" s="740" t="s">
        <v>430</v>
      </c>
      <c r="F99" s="741"/>
      <c r="G99" s="742"/>
      <c r="H99" s="742"/>
      <c r="I99" s="742"/>
      <c r="J99" s="742"/>
      <c r="K99" s="742"/>
      <c r="L99" s="797"/>
      <c r="M99" s="798">
        <v>0</v>
      </c>
      <c r="N99" s="799">
        <f>'[1]Tabela 4.1-2025.'!L91</f>
        <v>0</v>
      </c>
      <c r="O99" s="747"/>
      <c r="P99" s="761"/>
      <c r="Q99" s="761"/>
      <c r="R99" s="792"/>
      <c r="S99" s="722"/>
      <c r="T99" s="722"/>
      <c r="U99" s="722"/>
      <c r="V99" s="722"/>
      <c r="W99" s="722"/>
      <c r="X99" s="722"/>
      <c r="Y99" s="722"/>
      <c r="Z99" s="722"/>
      <c r="AA99" s="722"/>
      <c r="AB99" s="722"/>
      <c r="AC99" s="722"/>
      <c r="AD99" s="722"/>
      <c r="AE99" s="722"/>
      <c r="AF99" s="722"/>
      <c r="AG99" s="722"/>
      <c r="AH99" s="722"/>
    </row>
    <row r="100" spans="1:34" ht="15.75">
      <c r="A100" s="783"/>
      <c r="B100" s="784">
        <v>73800</v>
      </c>
      <c r="C100" s="785"/>
      <c r="D100" s="989" t="s">
        <v>452</v>
      </c>
      <c r="E100" s="990"/>
      <c r="F100" s="786">
        <f>F101</f>
        <v>153</v>
      </c>
      <c r="G100" s="787">
        <f>G103+G102+G101</f>
        <v>1160951.6654999999</v>
      </c>
      <c r="H100" s="787">
        <f>H103+H102+H101</f>
        <v>685370</v>
      </c>
      <c r="I100" s="787">
        <f>I103+I102+I101</f>
        <v>170000</v>
      </c>
      <c r="J100" s="787">
        <f>J103+J102+J101</f>
        <v>120000</v>
      </c>
      <c r="K100" s="787">
        <f>K103+K102+K101</f>
        <v>401814</v>
      </c>
      <c r="L100" s="794">
        <f t="shared" si="23"/>
        <v>2538135.6655000001</v>
      </c>
      <c r="M100" s="795">
        <f>SUM(M101:M103)</f>
        <v>1839404</v>
      </c>
      <c r="N100" s="796">
        <f>SUM(N101:N103)</f>
        <v>1839404</v>
      </c>
      <c r="O100" s="747"/>
      <c r="P100" s="761"/>
      <c r="Q100" s="761"/>
      <c r="R100" s="792"/>
      <c r="S100" s="722"/>
      <c r="T100" s="722"/>
      <c r="U100" s="722"/>
      <c r="V100" s="722"/>
      <c r="W100" s="722"/>
      <c r="X100" s="722"/>
      <c r="Y100" s="722"/>
      <c r="Z100" s="722"/>
      <c r="AA100" s="722"/>
      <c r="AB100" s="722"/>
      <c r="AC100" s="722"/>
      <c r="AD100" s="722"/>
      <c r="AE100" s="722"/>
      <c r="AF100" s="722"/>
      <c r="AG100" s="722"/>
      <c r="AH100" s="722"/>
    </row>
    <row r="101" spans="1:34" ht="15.75">
      <c r="A101" s="737"/>
      <c r="B101" s="738"/>
      <c r="C101" s="739"/>
      <c r="D101" s="739"/>
      <c r="E101" s="740" t="s">
        <v>428</v>
      </c>
      <c r="F101" s="846">
        <f>[3]Shendetsia!$C$36</f>
        <v>153</v>
      </c>
      <c r="G101" s="742">
        <f>[3]Shendetsia!$H$38</f>
        <v>1160951.6654999999</v>
      </c>
      <c r="H101" s="742">
        <f>[3]Shendetsia!$D$44</f>
        <v>650370</v>
      </c>
      <c r="I101" s="742">
        <f>[3]Shendetsia!$H$127</f>
        <v>170000</v>
      </c>
      <c r="J101" s="742">
        <f>[3]Shendetsia!$D$133</f>
        <v>100000</v>
      </c>
      <c r="K101" s="742">
        <v>401814</v>
      </c>
      <c r="L101" s="817">
        <f t="shared" si="23"/>
        <v>2483135.6655000001</v>
      </c>
      <c r="M101" s="800">
        <v>1784404</v>
      </c>
      <c r="N101" s="801">
        <f>M101</f>
        <v>1784404</v>
      </c>
      <c r="O101" s="747"/>
      <c r="P101" s="761"/>
      <c r="Q101" s="761"/>
      <c r="R101" s="792"/>
      <c r="S101" s="722"/>
      <c r="T101" s="722"/>
      <c r="U101" s="722"/>
      <c r="V101" s="722"/>
      <c r="W101" s="722"/>
      <c r="X101" s="722"/>
      <c r="Y101" s="722"/>
      <c r="Z101" s="722"/>
      <c r="AA101" s="722"/>
      <c r="AB101" s="722"/>
      <c r="AC101" s="722"/>
      <c r="AD101" s="722"/>
      <c r="AE101" s="722"/>
      <c r="AF101" s="722"/>
      <c r="AG101" s="722"/>
      <c r="AH101" s="722"/>
    </row>
    <row r="102" spans="1:34" ht="15.75">
      <c r="A102" s="737"/>
      <c r="B102" s="738"/>
      <c r="C102" s="739"/>
      <c r="D102" s="739"/>
      <c r="E102" s="740" t="s">
        <v>429</v>
      </c>
      <c r="F102" s="741"/>
      <c r="G102" s="742"/>
      <c r="H102" s="742">
        <f>[3]Shendetsia!$G$44</f>
        <v>35000</v>
      </c>
      <c r="I102" s="742"/>
      <c r="J102" s="742">
        <f>[3]Shendetsia!$G$133</f>
        <v>20000</v>
      </c>
      <c r="K102" s="742"/>
      <c r="L102" s="817">
        <f t="shared" si="23"/>
        <v>55000</v>
      </c>
      <c r="M102" s="800">
        <v>55000</v>
      </c>
      <c r="N102" s="801">
        <f>M102</f>
        <v>55000</v>
      </c>
      <c r="O102" s="747"/>
      <c r="P102" s="761"/>
      <c r="Q102" s="761"/>
      <c r="R102" s="792"/>
      <c r="S102" s="722"/>
      <c r="T102" s="722"/>
      <c r="U102" s="722"/>
      <c r="V102" s="722"/>
      <c r="W102" s="722"/>
      <c r="X102" s="722"/>
      <c r="Y102" s="722"/>
      <c r="Z102" s="722"/>
      <c r="AA102" s="722"/>
      <c r="AB102" s="722"/>
      <c r="AC102" s="722"/>
      <c r="AD102" s="722"/>
      <c r="AE102" s="722"/>
      <c r="AF102" s="722"/>
      <c r="AG102" s="722"/>
      <c r="AH102" s="722"/>
    </row>
    <row r="103" spans="1:34" ht="15.75">
      <c r="A103" s="737"/>
      <c r="B103" s="738"/>
      <c r="C103" s="739"/>
      <c r="D103" s="739"/>
      <c r="E103" s="740" t="s">
        <v>430</v>
      </c>
      <c r="F103" s="741"/>
      <c r="G103" s="742"/>
      <c r="H103" s="742"/>
      <c r="I103" s="742"/>
      <c r="J103" s="742"/>
      <c r="K103" s="742"/>
      <c r="L103" s="817"/>
      <c r="M103" s="800">
        <f>'[1]Tabela 4.1 -2024'!L95</f>
        <v>0</v>
      </c>
      <c r="N103" s="801">
        <f>'[1]Tabela 4.1-2025.'!L95</f>
        <v>0</v>
      </c>
      <c r="O103" s="747"/>
      <c r="P103" s="761"/>
      <c r="Q103" s="761"/>
      <c r="R103" s="792"/>
      <c r="S103" s="722"/>
      <c r="T103" s="722"/>
      <c r="U103" s="722"/>
      <c r="V103" s="722"/>
      <c r="W103" s="722"/>
      <c r="X103" s="722"/>
      <c r="Y103" s="722"/>
      <c r="Z103" s="722"/>
      <c r="AA103" s="722"/>
      <c r="AB103" s="722"/>
      <c r="AC103" s="722"/>
      <c r="AD103" s="722"/>
      <c r="AE103" s="722"/>
      <c r="AF103" s="722"/>
      <c r="AG103" s="722"/>
      <c r="AH103" s="722"/>
    </row>
    <row r="104" spans="1:34" ht="15.75">
      <c r="A104" s="782"/>
      <c r="B104" s="847">
        <v>75560</v>
      </c>
      <c r="C104" s="848"/>
      <c r="D104" s="1001" t="s">
        <v>453</v>
      </c>
      <c r="E104" s="1002"/>
      <c r="F104" s="752">
        <f t="shared" ref="F104:K104" si="24">F107+F106+F105</f>
        <v>9</v>
      </c>
      <c r="G104" s="753">
        <f t="shared" si="24"/>
        <v>66264.601500000004</v>
      </c>
      <c r="H104" s="753">
        <f t="shared" si="24"/>
        <v>48762.81</v>
      </c>
      <c r="I104" s="753">
        <f t="shared" si="24"/>
        <v>0</v>
      </c>
      <c r="J104" s="753">
        <f t="shared" si="24"/>
        <v>0</v>
      </c>
      <c r="K104" s="753">
        <f t="shared" si="24"/>
        <v>160000</v>
      </c>
      <c r="L104" s="754">
        <f t="shared" si="23"/>
        <v>275027.41149999999</v>
      </c>
      <c r="M104" s="771">
        <f>M105</f>
        <v>120828</v>
      </c>
      <c r="N104" s="756">
        <f>SUM(N105:N107)</f>
        <v>120828</v>
      </c>
      <c r="O104" s="747"/>
      <c r="P104" s="761"/>
      <c r="Q104" s="761"/>
      <c r="R104" s="792"/>
      <c r="S104" s="722"/>
      <c r="T104" s="722"/>
      <c r="U104" s="722"/>
      <c r="V104" s="722"/>
      <c r="W104" s="722"/>
      <c r="X104" s="722"/>
      <c r="Y104" s="722"/>
      <c r="Z104" s="722"/>
      <c r="AA104" s="722"/>
      <c r="AB104" s="722"/>
      <c r="AC104" s="722"/>
      <c r="AD104" s="722"/>
      <c r="AE104" s="722"/>
      <c r="AF104" s="722"/>
      <c r="AG104" s="722"/>
      <c r="AH104" s="722"/>
    </row>
    <row r="105" spans="1:34" ht="15.75">
      <c r="A105" s="737"/>
      <c r="B105" s="738"/>
      <c r="C105" s="739"/>
      <c r="D105" s="739"/>
      <c r="E105" s="740" t="s">
        <v>428</v>
      </c>
      <c r="F105" s="741">
        <f>[1]Q.P.S!C26</f>
        <v>9</v>
      </c>
      <c r="G105" s="742">
        <f>[1]Q.P.S!H28</f>
        <v>66264.601500000004</v>
      </c>
      <c r="H105" s="742">
        <f>[1]Q.P.S!D35</f>
        <v>48762.81</v>
      </c>
      <c r="I105" s="742"/>
      <c r="J105" s="742"/>
      <c r="K105" s="742">
        <f>K109</f>
        <v>160000</v>
      </c>
      <c r="L105" s="817">
        <f t="shared" si="23"/>
        <v>275027.41149999999</v>
      </c>
      <c r="M105" s="800">
        <v>120828</v>
      </c>
      <c r="N105" s="801">
        <v>120828</v>
      </c>
      <c r="O105" s="747"/>
      <c r="P105" s="761"/>
      <c r="Q105" s="761"/>
      <c r="R105" s="792"/>
      <c r="S105" s="722"/>
      <c r="T105" s="722"/>
      <c r="U105" s="722"/>
      <c r="V105" s="722"/>
      <c r="W105" s="722"/>
      <c r="X105" s="722"/>
      <c r="Y105" s="722"/>
      <c r="Z105" s="722"/>
      <c r="AA105" s="722"/>
      <c r="AB105" s="722"/>
      <c r="AC105" s="722"/>
      <c r="AD105" s="722"/>
      <c r="AE105" s="722"/>
      <c r="AF105" s="722"/>
      <c r="AG105" s="722"/>
      <c r="AH105" s="722"/>
    </row>
    <row r="106" spans="1:34" ht="15.75">
      <c r="A106" s="737"/>
      <c r="B106" s="738"/>
      <c r="C106" s="739"/>
      <c r="D106" s="739"/>
      <c r="E106" s="740" t="s">
        <v>429</v>
      </c>
      <c r="F106" s="741"/>
      <c r="G106" s="742"/>
      <c r="H106" s="742"/>
      <c r="I106" s="742"/>
      <c r="J106" s="742"/>
      <c r="K106" s="742"/>
      <c r="L106" s="817"/>
      <c r="M106" s="800"/>
      <c r="N106" s="801">
        <f>'[1]Tabela 4.1-2025.'!L98</f>
        <v>0</v>
      </c>
      <c r="O106" s="747"/>
      <c r="P106" s="761"/>
      <c r="Q106" s="761"/>
      <c r="R106" s="792"/>
      <c r="S106" s="722"/>
      <c r="T106" s="722"/>
      <c r="U106" s="722"/>
      <c r="V106" s="722"/>
      <c r="W106" s="722"/>
      <c r="X106" s="722"/>
      <c r="Y106" s="722"/>
      <c r="Z106" s="722"/>
      <c r="AA106" s="722"/>
      <c r="AB106" s="722"/>
      <c r="AC106" s="722"/>
      <c r="AD106" s="722"/>
      <c r="AE106" s="722"/>
      <c r="AF106" s="722"/>
      <c r="AG106" s="722"/>
      <c r="AH106" s="722"/>
    </row>
    <row r="107" spans="1:34" ht="15.75">
      <c r="A107" s="737"/>
      <c r="B107" s="738"/>
      <c r="C107" s="739"/>
      <c r="D107" s="739"/>
      <c r="E107" s="740" t="s">
        <v>430</v>
      </c>
      <c r="F107" s="741"/>
      <c r="G107" s="742"/>
      <c r="H107" s="742"/>
      <c r="I107" s="742"/>
      <c r="J107" s="742"/>
      <c r="K107" s="742"/>
      <c r="L107" s="817"/>
      <c r="M107" s="800"/>
      <c r="N107" s="801">
        <f>'[1]Tabela 4.1-2025.'!L99</f>
        <v>0</v>
      </c>
      <c r="O107" s="747"/>
      <c r="P107" s="761"/>
      <c r="Q107" s="761"/>
      <c r="R107" s="792"/>
      <c r="S107" s="722"/>
      <c r="T107" s="722"/>
      <c r="U107" s="722"/>
      <c r="V107" s="722"/>
      <c r="W107" s="722"/>
      <c r="X107" s="722"/>
      <c r="Y107" s="722"/>
      <c r="Z107" s="722"/>
      <c r="AA107" s="722"/>
      <c r="AB107" s="722"/>
      <c r="AC107" s="722"/>
      <c r="AD107" s="722"/>
      <c r="AE107" s="722"/>
      <c r="AF107" s="722"/>
      <c r="AG107" s="722"/>
      <c r="AH107" s="722"/>
    </row>
    <row r="108" spans="1:34" ht="15.75">
      <c r="A108" s="849"/>
      <c r="B108" s="850">
        <v>75562</v>
      </c>
      <c r="C108" s="851"/>
      <c r="D108" s="1003" t="s">
        <v>454</v>
      </c>
      <c r="E108" s="1004"/>
      <c r="F108" s="852">
        <v>0</v>
      </c>
      <c r="G108" s="853">
        <v>0</v>
      </c>
      <c r="H108" s="853">
        <v>0</v>
      </c>
      <c r="I108" s="853">
        <v>0</v>
      </c>
      <c r="J108" s="853">
        <v>0</v>
      </c>
      <c r="K108" s="853">
        <f>K109</f>
        <v>160000</v>
      </c>
      <c r="L108" s="854">
        <f>L109</f>
        <v>160000</v>
      </c>
      <c r="M108" s="800"/>
      <c r="N108" s="801"/>
      <c r="O108" s="747"/>
      <c r="P108" s="761"/>
      <c r="Q108" s="761"/>
      <c r="R108" s="792"/>
      <c r="S108" s="722"/>
      <c r="T108" s="722"/>
      <c r="U108" s="722"/>
      <c r="V108" s="722"/>
      <c r="W108" s="722"/>
      <c r="X108" s="722"/>
      <c r="Y108" s="722"/>
      <c r="Z108" s="722"/>
      <c r="AA108" s="722"/>
      <c r="AB108" s="722"/>
      <c r="AC108" s="722"/>
      <c r="AD108" s="722"/>
      <c r="AE108" s="722"/>
      <c r="AF108" s="722"/>
      <c r="AG108" s="722"/>
      <c r="AH108" s="722"/>
    </row>
    <row r="109" spans="1:34" ht="15.75">
      <c r="A109" s="737"/>
      <c r="B109" s="738"/>
      <c r="C109" s="831"/>
      <c r="D109" s="832"/>
      <c r="E109" s="855"/>
      <c r="F109" s="741">
        <v>0</v>
      </c>
      <c r="G109" s="742">
        <v>0</v>
      </c>
      <c r="H109" s="742">
        <v>0</v>
      </c>
      <c r="I109" s="742">
        <v>0</v>
      </c>
      <c r="J109" s="742">
        <v>0</v>
      </c>
      <c r="K109" s="742">
        <v>160000</v>
      </c>
      <c r="L109" s="817">
        <f>G109+H109+I109+J109+K109</f>
        <v>160000</v>
      </c>
      <c r="M109" s="800"/>
      <c r="N109" s="801"/>
      <c r="O109" s="747"/>
      <c r="P109" s="761"/>
      <c r="Q109" s="761"/>
      <c r="R109" s="792"/>
      <c r="S109" s="722"/>
      <c r="T109" s="722"/>
      <c r="U109" s="722"/>
      <c r="V109" s="722"/>
      <c r="W109" s="722"/>
      <c r="X109" s="722"/>
      <c r="Y109" s="722"/>
      <c r="Z109" s="722"/>
      <c r="AA109" s="722"/>
      <c r="AB109" s="722"/>
      <c r="AC109" s="722"/>
      <c r="AD109" s="722"/>
      <c r="AE109" s="722"/>
      <c r="AF109" s="722"/>
      <c r="AG109" s="722"/>
      <c r="AH109" s="722"/>
    </row>
    <row r="110" spans="1:34" ht="15.75">
      <c r="A110" s="737"/>
      <c r="B110" s="738"/>
      <c r="C110" s="831"/>
      <c r="D110" s="832"/>
      <c r="E110" s="855"/>
      <c r="F110" s="741"/>
      <c r="G110" s="742"/>
      <c r="H110" s="742"/>
      <c r="I110" s="742"/>
      <c r="J110" s="742"/>
      <c r="K110" s="742"/>
      <c r="L110" s="817"/>
      <c r="M110" s="800"/>
      <c r="N110" s="801"/>
      <c r="O110" s="747"/>
      <c r="P110" s="761"/>
      <c r="Q110" s="761"/>
      <c r="R110" s="792"/>
      <c r="S110" s="722"/>
      <c r="T110" s="722"/>
      <c r="U110" s="722"/>
      <c r="V110" s="722"/>
      <c r="W110" s="722"/>
      <c r="X110" s="722"/>
      <c r="Y110" s="722"/>
      <c r="Z110" s="722"/>
      <c r="AA110" s="722"/>
      <c r="AB110" s="722"/>
      <c r="AC110" s="722"/>
      <c r="AD110" s="722"/>
      <c r="AE110" s="722"/>
      <c r="AF110" s="722"/>
      <c r="AG110" s="722"/>
      <c r="AH110" s="722"/>
    </row>
    <row r="111" spans="1:34" ht="15.75">
      <c r="A111" s="737"/>
      <c r="B111" s="738"/>
      <c r="C111" s="831"/>
      <c r="D111" s="832"/>
      <c r="E111" s="855"/>
      <c r="F111" s="741"/>
      <c r="G111" s="742"/>
      <c r="H111" s="742"/>
      <c r="I111" s="742"/>
      <c r="J111" s="742"/>
      <c r="K111" s="742"/>
      <c r="L111" s="817"/>
      <c r="M111" s="800"/>
      <c r="N111" s="801"/>
      <c r="O111" s="747"/>
      <c r="P111" s="761"/>
      <c r="Q111" s="761"/>
      <c r="R111" s="792"/>
      <c r="S111" s="722"/>
      <c r="T111" s="722"/>
      <c r="U111" s="722"/>
      <c r="V111" s="722"/>
      <c r="W111" s="722"/>
      <c r="X111" s="722"/>
      <c r="Y111" s="722"/>
      <c r="Z111" s="722"/>
      <c r="AA111" s="722"/>
      <c r="AB111" s="722"/>
      <c r="AC111" s="722"/>
      <c r="AD111" s="722"/>
      <c r="AE111" s="722"/>
      <c r="AF111" s="722"/>
      <c r="AG111" s="722"/>
      <c r="AH111" s="722"/>
    </row>
    <row r="112" spans="1:34" ht="18.75" customHeight="1">
      <c r="A112" s="782"/>
      <c r="B112" s="751">
        <v>850</v>
      </c>
      <c r="C112" s="996" t="s">
        <v>455</v>
      </c>
      <c r="D112" s="997"/>
      <c r="E112" s="998"/>
      <c r="F112" s="752">
        <f>F113</f>
        <v>8</v>
      </c>
      <c r="G112" s="753">
        <f>G113</f>
        <v>57206.646000000001</v>
      </c>
      <c r="H112" s="753">
        <f>H113</f>
        <v>27187.980000000003</v>
      </c>
      <c r="I112" s="753">
        <f>I113</f>
        <v>0</v>
      </c>
      <c r="J112" s="753">
        <f>J113+J114+J115</f>
        <v>120000</v>
      </c>
      <c r="K112" s="753">
        <f>SUM(K113:K115)</f>
        <v>0</v>
      </c>
      <c r="L112" s="754">
        <f>G112+H112+I112+J112+K112</f>
        <v>204394.62599999999</v>
      </c>
      <c r="M112" s="771">
        <f>SUM(M113:M115)</f>
        <v>365416</v>
      </c>
      <c r="N112" s="756">
        <f>SUM(N113:N115)</f>
        <v>365416</v>
      </c>
      <c r="O112" s="791"/>
      <c r="P112" s="761"/>
      <c r="Q112" s="761"/>
      <c r="R112" s="792"/>
      <c r="S112" s="722"/>
      <c r="T112" s="722"/>
      <c r="U112" s="722"/>
      <c r="V112" s="722"/>
      <c r="W112" s="722"/>
      <c r="X112" s="722"/>
      <c r="Y112" s="722"/>
      <c r="Z112" s="722"/>
      <c r="AA112" s="722"/>
      <c r="AB112" s="722"/>
      <c r="AC112" s="722"/>
      <c r="AD112" s="722"/>
      <c r="AE112" s="722"/>
      <c r="AF112" s="722"/>
      <c r="AG112" s="722"/>
      <c r="AH112" s="722"/>
    </row>
    <row r="113" spans="1:34" ht="15.75">
      <c r="A113" s="737"/>
      <c r="B113" s="738"/>
      <c r="C113" s="739"/>
      <c r="D113" s="739"/>
      <c r="E113" s="740" t="s">
        <v>428</v>
      </c>
      <c r="F113" s="741">
        <f t="shared" ref="F113:L113" si="25">F117+F121+F125</f>
        <v>8</v>
      </c>
      <c r="G113" s="742">
        <f>G117+G121+G125</f>
        <v>57206.646000000001</v>
      </c>
      <c r="H113" s="742">
        <f t="shared" si="25"/>
        <v>27187.980000000003</v>
      </c>
      <c r="I113" s="742">
        <f t="shared" si="25"/>
        <v>0</v>
      </c>
      <c r="J113" s="742">
        <f t="shared" si="25"/>
        <v>0</v>
      </c>
      <c r="K113" s="742"/>
      <c r="L113" s="742">
        <f t="shared" si="25"/>
        <v>184394.62600000002</v>
      </c>
      <c r="M113" s="758">
        <v>255416</v>
      </c>
      <c r="N113" s="759">
        <v>255416</v>
      </c>
      <c r="O113" s="747"/>
      <c r="P113" s="761"/>
      <c r="Q113" s="761"/>
      <c r="R113" s="792"/>
      <c r="S113" s="722"/>
      <c r="T113" s="722"/>
      <c r="U113" s="722"/>
      <c r="V113" s="722"/>
      <c r="W113" s="722"/>
      <c r="X113" s="722"/>
      <c r="Y113" s="722"/>
      <c r="Z113" s="722"/>
      <c r="AA113" s="722"/>
      <c r="AB113" s="722"/>
      <c r="AC113" s="722"/>
      <c r="AD113" s="722"/>
      <c r="AE113" s="722"/>
      <c r="AF113" s="722"/>
      <c r="AG113" s="722"/>
      <c r="AH113" s="722"/>
    </row>
    <row r="114" spans="1:34" ht="15.75">
      <c r="A114" s="737"/>
      <c r="B114" s="738"/>
      <c r="C114" s="739"/>
      <c r="D114" s="739"/>
      <c r="E114" s="740" t="s">
        <v>429</v>
      </c>
      <c r="F114" s="741"/>
      <c r="G114" s="742"/>
      <c r="H114" s="742"/>
      <c r="I114" s="742"/>
      <c r="J114" s="742">
        <f>J118+J122+J126</f>
        <v>120000</v>
      </c>
      <c r="K114" s="742"/>
      <c r="L114" s="779">
        <f>G114+H114+I114+J114+K114</f>
        <v>120000</v>
      </c>
      <c r="M114" s="758">
        <v>110000</v>
      </c>
      <c r="N114" s="759">
        <f>N118+N122+N126</f>
        <v>110000</v>
      </c>
      <c r="O114" s="747"/>
      <c r="P114" s="761"/>
      <c r="Q114" s="761"/>
      <c r="R114" s="792"/>
      <c r="S114" s="722"/>
      <c r="T114" s="722"/>
      <c r="U114" s="722"/>
      <c r="V114" s="722"/>
      <c r="W114" s="722"/>
      <c r="X114" s="722"/>
      <c r="Y114" s="722"/>
      <c r="Z114" s="722"/>
      <c r="AA114" s="722"/>
      <c r="AB114" s="722"/>
      <c r="AC114" s="722"/>
      <c r="AD114" s="722"/>
      <c r="AE114" s="722"/>
      <c r="AF114" s="722"/>
      <c r="AG114" s="722"/>
      <c r="AH114" s="722"/>
    </row>
    <row r="115" spans="1:34" ht="15.75">
      <c r="A115" s="737"/>
      <c r="B115" s="738"/>
      <c r="C115" s="739"/>
      <c r="D115" s="739"/>
      <c r="E115" s="740" t="s">
        <v>430</v>
      </c>
      <c r="F115" s="741"/>
      <c r="G115" s="742"/>
      <c r="H115" s="742"/>
      <c r="I115" s="742"/>
      <c r="J115" s="742"/>
      <c r="K115" s="742"/>
      <c r="L115" s="748"/>
      <c r="M115" s="758">
        <f>M119+M123+M127</f>
        <v>0</v>
      </c>
      <c r="N115" s="759">
        <f>N119+N123+N127</f>
        <v>0</v>
      </c>
      <c r="O115" s="747"/>
      <c r="P115" s="761"/>
      <c r="Q115" s="761"/>
      <c r="R115" s="792"/>
      <c r="S115" s="722"/>
      <c r="T115" s="722"/>
      <c r="U115" s="722"/>
      <c r="V115" s="722"/>
      <c r="W115" s="722"/>
      <c r="X115" s="722"/>
      <c r="Y115" s="722"/>
      <c r="Z115" s="722"/>
      <c r="AA115" s="722"/>
      <c r="AB115" s="722"/>
      <c r="AC115" s="722"/>
      <c r="AD115" s="722"/>
      <c r="AE115" s="722"/>
      <c r="AF115" s="722"/>
      <c r="AG115" s="722"/>
      <c r="AH115" s="722"/>
    </row>
    <row r="116" spans="1:34" ht="15.75">
      <c r="A116" s="783"/>
      <c r="B116" s="784">
        <v>85013</v>
      </c>
      <c r="C116" s="785"/>
      <c r="D116" s="992" t="s">
        <v>456</v>
      </c>
      <c r="E116" s="993"/>
      <c r="F116" s="786">
        <f>F117+F118+F119</f>
        <v>6</v>
      </c>
      <c r="G116" s="787">
        <f t="shared" ref="G116:L116" si="26">G117+G118+G119</f>
        <v>43649.046000000002</v>
      </c>
      <c r="H116" s="787">
        <f t="shared" si="26"/>
        <v>14550.01</v>
      </c>
      <c r="I116" s="787">
        <f t="shared" si="26"/>
        <v>0</v>
      </c>
      <c r="J116" s="787">
        <f t="shared" si="26"/>
        <v>55000</v>
      </c>
      <c r="K116" s="787">
        <f t="shared" si="26"/>
        <v>100000</v>
      </c>
      <c r="L116" s="794">
        <f t="shared" si="26"/>
        <v>213199.05600000001</v>
      </c>
      <c r="M116" s="795">
        <v>148717</v>
      </c>
      <c r="N116" s="796">
        <f>SUM(N117:N119)</f>
        <v>148717</v>
      </c>
      <c r="O116" s="747"/>
      <c r="P116" s="761"/>
      <c r="Q116" s="761"/>
      <c r="R116" s="792"/>
      <c r="S116" s="722"/>
      <c r="T116" s="722"/>
      <c r="U116" s="722"/>
      <c r="V116" s="722"/>
      <c r="W116" s="722"/>
      <c r="X116" s="722"/>
      <c r="Y116" s="722"/>
      <c r="Z116" s="722"/>
      <c r="AA116" s="722"/>
      <c r="AB116" s="722"/>
      <c r="AC116" s="722"/>
      <c r="AD116" s="722"/>
      <c r="AE116" s="722"/>
      <c r="AF116" s="722"/>
      <c r="AG116" s="722"/>
      <c r="AH116" s="722"/>
    </row>
    <row r="117" spans="1:34" ht="15.75">
      <c r="A117" s="737"/>
      <c r="B117" s="738"/>
      <c r="C117" s="739"/>
      <c r="D117" s="739"/>
      <c r="E117" s="740" t="s">
        <v>428</v>
      </c>
      <c r="F117" s="741">
        <f>'[1]7.Drejtoria per kultur rini dhe'!C26</f>
        <v>6</v>
      </c>
      <c r="G117" s="742">
        <f>'[1]7.Drejtoria per kultur rini dhe'!H28</f>
        <v>43649.046000000002</v>
      </c>
      <c r="H117" s="742">
        <f>'[1]7.Drejtoria per kultur rini dhe'!D35</f>
        <v>14550.01</v>
      </c>
      <c r="I117" s="742"/>
      <c r="J117" s="742"/>
      <c r="K117" s="742">
        <v>100000</v>
      </c>
      <c r="L117" s="797">
        <f t="shared" ref="L117:L126" si="27">G117+H117+I117+J117+K117</f>
        <v>158199.05600000001</v>
      </c>
      <c r="M117" s="798">
        <v>113717</v>
      </c>
      <c r="N117" s="799">
        <v>113717</v>
      </c>
      <c r="O117" s="747"/>
      <c r="P117" s="761"/>
      <c r="Q117" s="761"/>
      <c r="R117" s="792"/>
      <c r="S117" s="722"/>
      <c r="T117" s="722"/>
      <c r="U117" s="722"/>
      <c r="V117" s="722"/>
      <c r="W117" s="722"/>
      <c r="X117" s="722"/>
      <c r="Y117" s="722"/>
      <c r="Z117" s="722"/>
      <c r="AA117" s="722"/>
      <c r="AB117" s="722"/>
      <c r="AC117" s="722"/>
      <c r="AD117" s="722"/>
      <c r="AE117" s="722"/>
      <c r="AF117" s="722"/>
      <c r="AG117" s="722"/>
      <c r="AH117" s="722"/>
    </row>
    <row r="118" spans="1:34" ht="15.75">
      <c r="A118" s="737"/>
      <c r="B118" s="738"/>
      <c r="C118" s="739"/>
      <c r="D118" s="739"/>
      <c r="E118" s="740" t="s">
        <v>429</v>
      </c>
      <c r="F118" s="741"/>
      <c r="G118" s="742"/>
      <c r="H118" s="742"/>
      <c r="I118" s="742"/>
      <c r="J118" s="742">
        <f>'[1]7.Drejtoria per kultur rini dhe'!G124</f>
        <v>55000</v>
      </c>
      <c r="K118" s="742"/>
      <c r="L118" s="797">
        <f t="shared" si="27"/>
        <v>55000</v>
      </c>
      <c r="M118" s="798">
        <v>35000</v>
      </c>
      <c r="N118" s="799">
        <v>35000</v>
      </c>
      <c r="O118" s="747"/>
      <c r="P118" s="761"/>
      <c r="Q118" s="761"/>
      <c r="R118" s="792"/>
      <c r="S118" s="722"/>
      <c r="T118" s="722"/>
      <c r="U118" s="722"/>
      <c r="V118" s="722"/>
      <c r="W118" s="722"/>
      <c r="X118" s="722"/>
      <c r="Y118" s="722"/>
      <c r="Z118" s="722"/>
      <c r="AA118" s="722"/>
      <c r="AB118" s="722"/>
      <c r="AC118" s="722"/>
      <c r="AD118" s="722"/>
      <c r="AE118" s="722"/>
      <c r="AF118" s="722"/>
      <c r="AG118" s="722"/>
      <c r="AH118" s="722"/>
    </row>
    <row r="119" spans="1:34" ht="18.75">
      <c r="A119" s="737"/>
      <c r="B119" s="738"/>
      <c r="C119" s="739"/>
      <c r="D119" s="739"/>
      <c r="E119" s="740" t="s">
        <v>430</v>
      </c>
      <c r="F119" s="741"/>
      <c r="G119" s="742"/>
      <c r="H119" s="742"/>
      <c r="I119" s="742"/>
      <c r="J119" s="742"/>
      <c r="K119" s="742"/>
      <c r="L119" s="797"/>
      <c r="M119" s="798">
        <f>'[1]Tabela 4.1 -2024'!L107</f>
        <v>0</v>
      </c>
      <c r="N119" s="799">
        <f>'[1]Tabela 4.1-2025.'!L107</f>
        <v>0</v>
      </c>
      <c r="O119" s="856"/>
      <c r="P119" s="761"/>
      <c r="Q119" s="761"/>
      <c r="R119" s="792"/>
      <c r="S119" s="722"/>
      <c r="T119" s="722"/>
      <c r="U119" s="722"/>
      <c r="V119" s="722"/>
      <c r="W119" s="722"/>
      <c r="X119" s="722"/>
      <c r="Y119" s="722"/>
      <c r="Z119" s="722"/>
      <c r="AA119" s="722"/>
      <c r="AB119" s="722"/>
      <c r="AC119" s="722"/>
      <c r="AD119" s="722"/>
      <c r="AE119" s="722"/>
      <c r="AF119" s="722"/>
      <c r="AG119" s="722"/>
      <c r="AH119" s="722"/>
    </row>
    <row r="120" spans="1:34" ht="18.75">
      <c r="A120" s="737"/>
      <c r="B120" s="784">
        <v>85053</v>
      </c>
      <c r="C120" s="785"/>
      <c r="D120" s="992" t="s">
        <v>457</v>
      </c>
      <c r="E120" s="993"/>
      <c r="F120" s="786">
        <f t="shared" ref="F120:K120" si="28">F121+F122+F123</f>
        <v>1</v>
      </c>
      <c r="G120" s="787">
        <f t="shared" si="28"/>
        <v>6917.4</v>
      </c>
      <c r="H120" s="787">
        <f t="shared" si="28"/>
        <v>6950</v>
      </c>
      <c r="I120" s="787">
        <f t="shared" si="28"/>
        <v>0</v>
      </c>
      <c r="J120" s="787">
        <f t="shared" si="28"/>
        <v>15000</v>
      </c>
      <c r="K120" s="787">
        <f t="shared" si="28"/>
        <v>0</v>
      </c>
      <c r="L120" s="794">
        <f t="shared" si="27"/>
        <v>28867.4</v>
      </c>
      <c r="M120" s="795">
        <f>SUM(M121:M123)</f>
        <v>61017</v>
      </c>
      <c r="N120" s="796">
        <f>SUM(N121:N123)</f>
        <v>61017</v>
      </c>
      <c r="O120" s="856"/>
      <c r="P120" s="761"/>
      <c r="Q120" s="761"/>
      <c r="R120" s="792"/>
      <c r="S120" s="722"/>
      <c r="T120" s="722"/>
      <c r="U120" s="722"/>
      <c r="V120" s="722"/>
      <c r="W120" s="722"/>
      <c r="X120" s="722"/>
      <c r="Y120" s="722"/>
      <c r="Z120" s="722"/>
      <c r="AA120" s="722"/>
      <c r="AB120" s="722"/>
      <c r="AC120" s="722"/>
      <c r="AD120" s="722"/>
      <c r="AE120" s="722"/>
      <c r="AF120" s="722"/>
      <c r="AG120" s="722"/>
      <c r="AH120" s="722"/>
    </row>
    <row r="121" spans="1:34" ht="18.75">
      <c r="A121" s="737"/>
      <c r="B121" s="738"/>
      <c r="C121" s="739"/>
      <c r="D121" s="739"/>
      <c r="E121" s="740" t="s">
        <v>428</v>
      </c>
      <c r="F121" s="846">
        <f>'[1]Përkrahja e Rinisë-'!C26</f>
        <v>1</v>
      </c>
      <c r="G121" s="742">
        <f>'[1]Përkrahja e Rinisë-'!H28</f>
        <v>6917.4</v>
      </c>
      <c r="H121" s="742">
        <f>'[1]Përkrahja e Rinisë-'!D35</f>
        <v>6950</v>
      </c>
      <c r="I121" s="742"/>
      <c r="J121" s="742"/>
      <c r="K121" s="742"/>
      <c r="L121" s="797">
        <f t="shared" si="27"/>
        <v>13867.4</v>
      </c>
      <c r="M121" s="798">
        <v>41017</v>
      </c>
      <c r="N121" s="799">
        <v>41017</v>
      </c>
      <c r="O121" s="856"/>
      <c r="P121" s="761"/>
      <c r="Q121" s="761"/>
      <c r="R121" s="792"/>
      <c r="S121" s="722"/>
      <c r="T121" s="722"/>
      <c r="U121" s="722"/>
      <c r="V121" s="722"/>
      <c r="W121" s="722"/>
      <c r="X121" s="722"/>
      <c r="Y121" s="722"/>
      <c r="Z121" s="722"/>
      <c r="AA121" s="722"/>
      <c r="AB121" s="722"/>
      <c r="AC121" s="722"/>
      <c r="AD121" s="722"/>
      <c r="AE121" s="722"/>
      <c r="AF121" s="722"/>
      <c r="AG121" s="722"/>
      <c r="AH121" s="722"/>
    </row>
    <row r="122" spans="1:34" ht="18.75">
      <c r="A122" s="737"/>
      <c r="B122" s="738"/>
      <c r="C122" s="739"/>
      <c r="D122" s="739"/>
      <c r="E122" s="740" t="s">
        <v>429</v>
      </c>
      <c r="F122" s="741"/>
      <c r="G122" s="742"/>
      <c r="H122" s="742"/>
      <c r="I122" s="742"/>
      <c r="J122" s="742">
        <f>'[1]Përkrahja e Rinisë-'!G124</f>
        <v>15000</v>
      </c>
      <c r="K122" s="742"/>
      <c r="L122" s="797">
        <f t="shared" si="27"/>
        <v>15000</v>
      </c>
      <c r="M122" s="798">
        <v>20000</v>
      </c>
      <c r="N122" s="799">
        <v>20000</v>
      </c>
      <c r="O122" s="856"/>
      <c r="P122" s="761"/>
      <c r="Q122" s="761"/>
      <c r="R122" s="792"/>
      <c r="S122" s="722"/>
      <c r="T122" s="722"/>
      <c r="U122" s="722"/>
      <c r="V122" s="722"/>
      <c r="W122" s="722"/>
      <c r="X122" s="722"/>
      <c r="Y122" s="722"/>
      <c r="Z122" s="722"/>
      <c r="AA122" s="722"/>
      <c r="AB122" s="722"/>
      <c r="AC122" s="722"/>
      <c r="AD122" s="722"/>
      <c r="AE122" s="722"/>
      <c r="AF122" s="722"/>
      <c r="AG122" s="722"/>
      <c r="AH122" s="722"/>
    </row>
    <row r="123" spans="1:34" ht="18.75">
      <c r="A123" s="737"/>
      <c r="B123" s="738"/>
      <c r="C123" s="739"/>
      <c r="D123" s="739"/>
      <c r="E123" s="740" t="s">
        <v>430</v>
      </c>
      <c r="F123" s="741"/>
      <c r="G123" s="742"/>
      <c r="H123" s="742"/>
      <c r="I123" s="742"/>
      <c r="J123" s="742"/>
      <c r="K123" s="742"/>
      <c r="L123" s="797"/>
      <c r="M123" s="798">
        <f>'[1]Tabela 4.1 -2024'!L113</f>
        <v>0</v>
      </c>
      <c r="N123" s="799">
        <f>'[1]Tabela 4.1-2025.'!L113</f>
        <v>0</v>
      </c>
      <c r="O123" s="856"/>
      <c r="P123" s="761"/>
      <c r="Q123" s="761"/>
      <c r="R123" s="792"/>
      <c r="S123" s="722"/>
      <c r="T123" s="722"/>
      <c r="U123" s="722"/>
      <c r="V123" s="722"/>
      <c r="W123" s="722"/>
      <c r="X123" s="722"/>
      <c r="Y123" s="722"/>
      <c r="Z123" s="722"/>
      <c r="AA123" s="722"/>
      <c r="AB123" s="722"/>
      <c r="AC123" s="722"/>
      <c r="AD123" s="722"/>
      <c r="AE123" s="722"/>
      <c r="AF123" s="722"/>
      <c r="AG123" s="722"/>
      <c r="AH123" s="722"/>
    </row>
    <row r="124" spans="1:34" ht="18.75">
      <c r="A124" s="737"/>
      <c r="B124" s="784">
        <v>85093</v>
      </c>
      <c r="C124" s="785"/>
      <c r="D124" s="992" t="s">
        <v>26</v>
      </c>
      <c r="E124" s="993"/>
      <c r="F124" s="786">
        <f t="shared" ref="F124:K124" si="29">F125+F126+F127</f>
        <v>1</v>
      </c>
      <c r="G124" s="787">
        <f t="shared" si="29"/>
        <v>6640.2</v>
      </c>
      <c r="H124" s="787">
        <f t="shared" si="29"/>
        <v>5687.97</v>
      </c>
      <c r="I124" s="787">
        <f t="shared" si="29"/>
        <v>0</v>
      </c>
      <c r="J124" s="787">
        <f t="shared" si="29"/>
        <v>50000</v>
      </c>
      <c r="K124" s="787">
        <f t="shared" si="29"/>
        <v>0</v>
      </c>
      <c r="L124" s="794">
        <f t="shared" si="27"/>
        <v>62328.17</v>
      </c>
      <c r="M124" s="795">
        <f>SUM(M125:M127)</f>
        <v>155683</v>
      </c>
      <c r="N124" s="796">
        <f>SUM(N125:N126)</f>
        <v>155683</v>
      </c>
      <c r="O124" s="856"/>
      <c r="P124" s="761"/>
      <c r="Q124" s="761"/>
      <c r="R124" s="792"/>
      <c r="S124" s="722"/>
      <c r="T124" s="722"/>
      <c r="U124" s="722"/>
      <c r="V124" s="722"/>
      <c r="W124" s="722"/>
      <c r="X124" s="722"/>
      <c r="Y124" s="722"/>
      <c r="Z124" s="722"/>
      <c r="AA124" s="722"/>
      <c r="AB124" s="722"/>
      <c r="AC124" s="722"/>
      <c r="AD124" s="722"/>
      <c r="AE124" s="722"/>
      <c r="AF124" s="722"/>
      <c r="AG124" s="722"/>
      <c r="AH124" s="722"/>
    </row>
    <row r="125" spans="1:34" ht="18.75">
      <c r="A125" s="737"/>
      <c r="B125" s="738"/>
      <c r="C125" s="739"/>
      <c r="D125" s="739"/>
      <c r="E125" s="740" t="s">
        <v>428</v>
      </c>
      <c r="F125" s="741">
        <f>'[1]Sporti dhe Rekreacioni'!C26</f>
        <v>1</v>
      </c>
      <c r="G125" s="742">
        <f>'[1]Sporti dhe Rekreacioni'!H28</f>
        <v>6640.2</v>
      </c>
      <c r="H125" s="742">
        <f>'[1]Sporti dhe Rekreacioni'!D35</f>
        <v>5687.97</v>
      </c>
      <c r="I125" s="742"/>
      <c r="J125" s="742"/>
      <c r="K125" s="742"/>
      <c r="L125" s="797">
        <f t="shared" si="27"/>
        <v>12328.17</v>
      </c>
      <c r="M125" s="798">
        <v>100683</v>
      </c>
      <c r="N125" s="799">
        <v>100683</v>
      </c>
      <c r="O125" s="856"/>
      <c r="P125" s="761"/>
      <c r="Q125" s="761"/>
      <c r="R125" s="792"/>
      <c r="S125" s="722"/>
      <c r="T125" s="722"/>
      <c r="U125" s="722"/>
      <c r="V125" s="722"/>
      <c r="W125" s="722"/>
      <c r="X125" s="722"/>
      <c r="Y125" s="722"/>
      <c r="Z125" s="722"/>
      <c r="AA125" s="722"/>
      <c r="AB125" s="722"/>
      <c r="AC125" s="722"/>
      <c r="AD125" s="722"/>
      <c r="AE125" s="722"/>
      <c r="AF125" s="722"/>
      <c r="AG125" s="722"/>
      <c r="AH125" s="722"/>
    </row>
    <row r="126" spans="1:34" ht="18.75">
      <c r="A126" s="737"/>
      <c r="B126" s="738"/>
      <c r="C126" s="739"/>
      <c r="D126" s="739"/>
      <c r="E126" s="740" t="s">
        <v>429</v>
      </c>
      <c r="F126" s="741"/>
      <c r="G126" s="742"/>
      <c r="H126" s="742"/>
      <c r="I126" s="742"/>
      <c r="J126" s="742">
        <f>'[1]Sporti dhe Rekreacioni'!G124</f>
        <v>50000</v>
      </c>
      <c r="K126" s="742"/>
      <c r="L126" s="797">
        <f t="shared" si="27"/>
        <v>50000</v>
      </c>
      <c r="M126" s="798">
        <v>55000</v>
      </c>
      <c r="N126" s="799">
        <v>55000</v>
      </c>
      <c r="O126" s="856"/>
      <c r="P126" s="761"/>
      <c r="Q126" s="761"/>
      <c r="R126" s="792"/>
      <c r="S126" s="722"/>
      <c r="T126" s="722"/>
      <c r="U126" s="722"/>
      <c r="V126" s="722"/>
      <c r="W126" s="722"/>
      <c r="X126" s="722"/>
      <c r="Y126" s="722"/>
      <c r="Z126" s="722"/>
      <c r="AA126" s="722"/>
      <c r="AB126" s="722"/>
      <c r="AC126" s="722"/>
      <c r="AD126" s="722"/>
      <c r="AE126" s="722"/>
      <c r="AF126" s="722"/>
      <c r="AG126" s="722"/>
      <c r="AH126" s="722"/>
    </row>
    <row r="127" spans="1:34" ht="18.75">
      <c r="A127" s="737"/>
      <c r="B127" s="738"/>
      <c r="C127" s="739"/>
      <c r="D127" s="739"/>
      <c r="E127" s="740" t="s">
        <v>430</v>
      </c>
      <c r="F127" s="741"/>
      <c r="G127" s="742"/>
      <c r="H127" s="742"/>
      <c r="I127" s="742"/>
      <c r="J127" s="742"/>
      <c r="K127" s="742"/>
      <c r="L127" s="797"/>
      <c r="M127" s="798">
        <f>'[1]Tabela 4.1 -2024'!L117</f>
        <v>0</v>
      </c>
      <c r="N127" s="799">
        <f>'[1]Tabela 4.1-2025.'!L117</f>
        <v>0</v>
      </c>
      <c r="O127" s="856"/>
      <c r="P127" s="761"/>
      <c r="Q127" s="761"/>
      <c r="R127" s="792"/>
      <c r="S127" s="722"/>
      <c r="T127" s="722"/>
      <c r="U127" s="722"/>
      <c r="V127" s="722"/>
      <c r="W127" s="722"/>
      <c r="X127" s="722"/>
      <c r="Y127" s="722"/>
      <c r="Z127" s="722"/>
      <c r="AA127" s="722"/>
      <c r="AB127" s="722"/>
      <c r="AC127" s="722"/>
      <c r="AD127" s="722"/>
      <c r="AE127" s="722"/>
      <c r="AF127" s="722"/>
      <c r="AG127" s="722"/>
      <c r="AH127" s="722"/>
    </row>
    <row r="128" spans="1:34" ht="18.75" customHeight="1">
      <c r="A128" s="782"/>
      <c r="B128" s="751">
        <v>920</v>
      </c>
      <c r="C128" s="996" t="s">
        <v>458</v>
      </c>
      <c r="D128" s="997"/>
      <c r="E128" s="998"/>
      <c r="F128" s="752">
        <f>F129+F130+F131</f>
        <v>1037</v>
      </c>
      <c r="G128" s="753">
        <f>G129+G130+G131</f>
        <v>6864827.0790000008</v>
      </c>
      <c r="H128" s="753">
        <f>H129+H130+H131</f>
        <v>657089.21</v>
      </c>
      <c r="I128" s="753">
        <f>I131+I130+I129</f>
        <v>115000.004</v>
      </c>
      <c r="J128" s="753">
        <f>J129+J130</f>
        <v>90000</v>
      </c>
      <c r="K128" s="753">
        <f>SUM(K129:K131)</f>
        <v>320000</v>
      </c>
      <c r="L128" s="754">
        <f>SUM(L129:L131)</f>
        <v>8046916.2930000005</v>
      </c>
      <c r="M128" s="771">
        <f>SUM(M129:M131)</f>
        <v>8542708</v>
      </c>
      <c r="N128" s="756">
        <f>SUM(N129:N131)</f>
        <v>8442708</v>
      </c>
      <c r="O128" s="857"/>
      <c r="P128" s="858"/>
      <c r="Q128" s="859"/>
      <c r="R128" s="792"/>
      <c r="S128" s="792"/>
      <c r="T128" s="792"/>
      <c r="U128" s="722"/>
      <c r="V128" s="722"/>
      <c r="W128" s="722"/>
      <c r="X128" s="722"/>
      <c r="Y128" s="722"/>
      <c r="Z128" s="722"/>
      <c r="AA128" s="722"/>
      <c r="AB128" s="722"/>
      <c r="AC128" s="722"/>
      <c r="AD128" s="722"/>
      <c r="AE128" s="722"/>
      <c r="AF128" s="722"/>
      <c r="AG128" s="722"/>
      <c r="AH128" s="722"/>
    </row>
    <row r="129" spans="1:34" ht="18.75">
      <c r="A129" s="737"/>
      <c r="B129" s="738"/>
      <c r="C129" s="739"/>
      <c r="D129" s="739"/>
      <c r="E129" s="740" t="s">
        <v>428</v>
      </c>
      <c r="F129" s="741">
        <f>F133+F137+F141+F145</f>
        <v>1037</v>
      </c>
      <c r="G129" s="742">
        <f>G133+G137+G141+G145</f>
        <v>6864827.0790000008</v>
      </c>
      <c r="H129" s="742">
        <f>H137+H141+H145</f>
        <v>597089.21</v>
      </c>
      <c r="I129" s="742">
        <f>I137+I141+I145</f>
        <v>115000.004</v>
      </c>
      <c r="J129" s="742">
        <v>0</v>
      </c>
      <c r="K129" s="742">
        <f t="shared" ref="K129:M130" si="30">K133+K137+K141+K145</f>
        <v>320000</v>
      </c>
      <c r="L129" s="742">
        <f t="shared" si="30"/>
        <v>7896916.2930000005</v>
      </c>
      <c r="M129" s="758">
        <f t="shared" si="30"/>
        <v>8287708</v>
      </c>
      <c r="N129" s="759">
        <f>N133+N137+N141+N144</f>
        <v>8347708</v>
      </c>
      <c r="O129" s="857"/>
      <c r="P129" s="858"/>
      <c r="Q129" s="859"/>
      <c r="R129" s="792"/>
      <c r="S129" s="792"/>
      <c r="T129" s="792"/>
      <c r="U129" s="722"/>
      <c r="V129" s="722"/>
      <c r="W129" s="722"/>
      <c r="X129" s="722"/>
      <c r="Y129" s="722"/>
      <c r="Z129" s="722"/>
      <c r="AA129" s="722"/>
      <c r="AB129" s="722"/>
      <c r="AC129" s="722"/>
      <c r="AD129" s="722"/>
      <c r="AE129" s="722"/>
      <c r="AF129" s="722"/>
      <c r="AG129" s="722"/>
      <c r="AH129" s="722"/>
    </row>
    <row r="130" spans="1:34" ht="18.75">
      <c r="A130" s="737"/>
      <c r="B130" s="738"/>
      <c r="C130" s="739"/>
      <c r="D130" s="739"/>
      <c r="E130" s="860" t="s">
        <v>429</v>
      </c>
      <c r="F130" s="741"/>
      <c r="G130" s="742"/>
      <c r="H130" s="742">
        <f>H134+H138+H142+H146</f>
        <v>60000</v>
      </c>
      <c r="I130" s="742"/>
      <c r="J130" s="742">
        <f>J134+J138+J142+J146</f>
        <v>90000</v>
      </c>
      <c r="K130" s="742">
        <f t="shared" si="30"/>
        <v>0</v>
      </c>
      <c r="L130" s="748">
        <f t="shared" si="30"/>
        <v>150000</v>
      </c>
      <c r="M130" s="758">
        <f t="shared" si="30"/>
        <v>255000</v>
      </c>
      <c r="N130" s="759">
        <v>95000</v>
      </c>
      <c r="O130" s="857"/>
      <c r="P130" s="861"/>
      <c r="Q130" s="862"/>
      <c r="R130" s="792"/>
      <c r="S130" s="792"/>
      <c r="T130" s="792"/>
      <c r="U130" s="722"/>
      <c r="V130" s="722"/>
      <c r="W130" s="722"/>
      <c r="X130" s="722"/>
      <c r="Y130" s="722"/>
      <c r="Z130" s="722"/>
      <c r="AA130" s="722"/>
      <c r="AB130" s="722"/>
      <c r="AC130" s="722"/>
      <c r="AD130" s="722"/>
      <c r="AE130" s="722"/>
      <c r="AF130" s="722"/>
      <c r="AG130" s="722"/>
      <c r="AH130" s="722"/>
    </row>
    <row r="131" spans="1:34" ht="18.75">
      <c r="A131" s="737"/>
      <c r="B131" s="738"/>
      <c r="C131" s="739"/>
      <c r="D131" s="739"/>
      <c r="E131" s="740" t="s">
        <v>430</v>
      </c>
      <c r="F131" s="741"/>
      <c r="G131" s="742"/>
      <c r="H131" s="742"/>
      <c r="I131" s="742"/>
      <c r="J131" s="742"/>
      <c r="K131" s="742"/>
      <c r="L131" s="748"/>
      <c r="M131" s="758">
        <f>M135+M139+M143+M147</f>
        <v>0</v>
      </c>
      <c r="N131" s="759">
        <f>N135+N139+N143+N147</f>
        <v>0</v>
      </c>
      <c r="O131" s="857"/>
      <c r="P131" s="858"/>
      <c r="Q131" s="862"/>
      <c r="R131" s="792"/>
      <c r="S131" s="792"/>
      <c r="T131" s="792"/>
      <c r="U131" s="722"/>
      <c r="V131" s="722"/>
      <c r="W131" s="722"/>
      <c r="X131" s="722"/>
      <c r="Y131" s="722"/>
      <c r="Z131" s="722"/>
      <c r="AA131" s="722"/>
      <c r="AB131" s="722"/>
      <c r="AC131" s="722"/>
      <c r="AD131" s="722"/>
      <c r="AE131" s="722"/>
      <c r="AF131" s="722"/>
      <c r="AG131" s="722"/>
      <c r="AH131" s="722"/>
    </row>
    <row r="132" spans="1:34" ht="18.75">
      <c r="A132" s="783"/>
      <c r="B132" s="784">
        <v>92065</v>
      </c>
      <c r="C132" s="785"/>
      <c r="D132" s="989" t="s">
        <v>451</v>
      </c>
      <c r="E132" s="990"/>
      <c r="F132" s="786">
        <f t="shared" ref="F132:K132" si="31">F133+F134+F135</f>
        <v>6</v>
      </c>
      <c r="G132" s="787">
        <f t="shared" si="31"/>
        <v>49751.687999999995</v>
      </c>
      <c r="H132" s="787">
        <f t="shared" si="31"/>
        <v>0</v>
      </c>
      <c r="I132" s="787">
        <f t="shared" si="31"/>
        <v>0</v>
      </c>
      <c r="J132" s="787">
        <f t="shared" si="31"/>
        <v>90000</v>
      </c>
      <c r="K132" s="787">
        <f t="shared" si="31"/>
        <v>0</v>
      </c>
      <c r="L132" s="794">
        <f>L135+L134+L133</f>
        <v>139751.68799999999</v>
      </c>
      <c r="M132" s="795">
        <f>SUM(M133:M135)</f>
        <v>121103</v>
      </c>
      <c r="N132" s="796">
        <f>SUM(N133:N135)</f>
        <v>121103</v>
      </c>
      <c r="O132" s="857"/>
      <c r="P132" s="858"/>
      <c r="Q132" s="862"/>
      <c r="R132" s="792"/>
      <c r="S132" s="792"/>
      <c r="T132" s="792"/>
      <c r="U132" s="722"/>
      <c r="V132" s="722"/>
      <c r="W132" s="722"/>
      <c r="X132" s="722"/>
      <c r="Y132" s="722"/>
      <c r="Z132" s="722"/>
      <c r="AA132" s="722"/>
      <c r="AB132" s="722"/>
      <c r="AC132" s="722"/>
      <c r="AD132" s="722"/>
      <c r="AE132" s="722"/>
      <c r="AF132" s="722"/>
      <c r="AG132" s="722"/>
      <c r="AH132" s="722"/>
    </row>
    <row r="133" spans="1:34" ht="18.75">
      <c r="A133" s="737"/>
      <c r="B133" s="738"/>
      <c r="C133" s="739"/>
      <c r="D133" s="739"/>
      <c r="E133" s="740" t="s">
        <v>428</v>
      </c>
      <c r="F133" s="741">
        <f>[1]DKA!C26</f>
        <v>6</v>
      </c>
      <c r="G133" s="742">
        <f>[1]DKA!H28</f>
        <v>49751.687999999995</v>
      </c>
      <c r="H133" s="742"/>
      <c r="I133" s="742"/>
      <c r="J133" s="742">
        <v>0</v>
      </c>
      <c r="K133" s="742"/>
      <c r="L133" s="797">
        <f>G133+H133+I133+J133</f>
        <v>49751.687999999995</v>
      </c>
      <c r="M133" s="798">
        <v>56103</v>
      </c>
      <c r="N133" s="799">
        <v>56103</v>
      </c>
      <c r="O133" s="857"/>
      <c r="P133" s="858"/>
      <c r="Q133" s="862"/>
      <c r="R133" s="792"/>
      <c r="S133" s="863"/>
      <c r="T133" s="722"/>
      <c r="U133" s="722"/>
      <c r="V133" s="722"/>
      <c r="W133" s="722"/>
      <c r="X133" s="722"/>
      <c r="Y133" s="722"/>
      <c r="Z133" s="722"/>
      <c r="AA133" s="722"/>
      <c r="AB133" s="722"/>
      <c r="AC133" s="722"/>
      <c r="AD133" s="722"/>
      <c r="AE133" s="722"/>
      <c r="AF133" s="722"/>
      <c r="AG133" s="722"/>
      <c r="AH133" s="722"/>
    </row>
    <row r="134" spans="1:34" ht="18.75">
      <c r="A134" s="737"/>
      <c r="B134" s="738"/>
      <c r="C134" s="739"/>
      <c r="D134" s="739"/>
      <c r="E134" s="740" t="s">
        <v>429</v>
      </c>
      <c r="F134" s="741"/>
      <c r="G134" s="742"/>
      <c r="H134" s="742"/>
      <c r="I134" s="742"/>
      <c r="J134" s="742">
        <f>[1]DKA!G124</f>
        <v>90000</v>
      </c>
      <c r="K134" s="864"/>
      <c r="L134" s="797">
        <f>G134+H134+I134+J134</f>
        <v>90000</v>
      </c>
      <c r="M134" s="798">
        <v>65000</v>
      </c>
      <c r="N134" s="799">
        <v>65000</v>
      </c>
      <c r="O134" s="856"/>
      <c r="P134" s="761"/>
      <c r="Q134" s="761"/>
      <c r="R134" s="792"/>
      <c r="S134" s="722"/>
      <c r="T134" s="722"/>
      <c r="U134" s="722"/>
      <c r="V134" s="722"/>
      <c r="W134" s="722"/>
      <c r="X134" s="722"/>
      <c r="Y134" s="722"/>
      <c r="Z134" s="722"/>
      <c r="AA134" s="722"/>
      <c r="AB134" s="722"/>
      <c r="AC134" s="722"/>
      <c r="AD134" s="722"/>
      <c r="AE134" s="722"/>
      <c r="AF134" s="722"/>
      <c r="AG134" s="722"/>
      <c r="AH134" s="722"/>
    </row>
    <row r="135" spans="1:34" ht="18.75">
      <c r="A135" s="737"/>
      <c r="B135" s="738"/>
      <c r="C135" s="739"/>
      <c r="D135" s="739"/>
      <c r="E135" s="740" t="s">
        <v>430</v>
      </c>
      <c r="F135" s="741"/>
      <c r="G135" s="742"/>
      <c r="H135" s="742"/>
      <c r="I135" s="742"/>
      <c r="J135" s="742"/>
      <c r="K135" s="864"/>
      <c r="L135" s="797"/>
      <c r="M135" s="798">
        <f>'[1]Tabela 4.1 -2024'!L125</f>
        <v>0</v>
      </c>
      <c r="N135" s="799">
        <f>'[1]Tabela 4.1-2025.'!L125</f>
        <v>0</v>
      </c>
      <c r="O135" s="856"/>
      <c r="P135" s="761"/>
      <c r="Q135" s="761"/>
      <c r="R135" s="792"/>
      <c r="S135" s="863"/>
      <c r="T135" s="722"/>
      <c r="U135" s="722"/>
      <c r="V135" s="722"/>
      <c r="W135" s="722"/>
      <c r="X135" s="722"/>
      <c r="Y135" s="722"/>
      <c r="Z135" s="722"/>
      <c r="AA135" s="722"/>
      <c r="AB135" s="722"/>
      <c r="AC135" s="722"/>
      <c r="AD135" s="722"/>
      <c r="AE135" s="722"/>
      <c r="AF135" s="722"/>
      <c r="AG135" s="722"/>
      <c r="AH135" s="722"/>
    </row>
    <row r="136" spans="1:34" ht="15.75">
      <c r="A136" s="783"/>
      <c r="B136" s="784">
        <v>92450</v>
      </c>
      <c r="C136" s="785"/>
      <c r="D136" s="989" t="s">
        <v>459</v>
      </c>
      <c r="E136" s="990"/>
      <c r="F136" s="786">
        <f t="shared" ref="F136:K136" si="32">F137+F138+F139</f>
        <v>86</v>
      </c>
      <c r="G136" s="787">
        <f t="shared" si="32"/>
        <v>529320.88800000004</v>
      </c>
      <c r="H136" s="787">
        <f t="shared" si="32"/>
        <v>122500</v>
      </c>
      <c r="I136" s="787">
        <f t="shared" si="32"/>
        <v>4500</v>
      </c>
      <c r="J136" s="787">
        <f t="shared" si="32"/>
        <v>0</v>
      </c>
      <c r="K136" s="787">
        <f t="shared" si="32"/>
        <v>0</v>
      </c>
      <c r="L136" s="794">
        <f>G136+H136+I136+K136</f>
        <v>656320.88800000004</v>
      </c>
      <c r="M136" s="795">
        <f>SUM(M137:M139)</f>
        <v>585614</v>
      </c>
      <c r="N136" s="796">
        <f>SUM(N137:N139)</f>
        <v>585614</v>
      </c>
      <c r="O136" s="747"/>
      <c r="P136" s="761"/>
      <c r="Q136" s="761"/>
      <c r="R136" s="792"/>
      <c r="S136" s="722"/>
      <c r="T136" s="722"/>
      <c r="U136" s="722"/>
      <c r="V136" s="722"/>
      <c r="W136" s="722"/>
      <c r="X136" s="722"/>
      <c r="Y136" s="722"/>
      <c r="Z136" s="722"/>
      <c r="AA136" s="722"/>
      <c r="AB136" s="722"/>
      <c r="AC136" s="722"/>
      <c r="AD136" s="722"/>
      <c r="AE136" s="722"/>
      <c r="AF136" s="722"/>
      <c r="AG136" s="722"/>
      <c r="AH136" s="722"/>
    </row>
    <row r="137" spans="1:34" ht="15.75">
      <c r="A137" s="737"/>
      <c r="B137" s="738"/>
      <c r="C137" s="739"/>
      <c r="D137" s="739"/>
      <c r="E137" s="740" t="s">
        <v>428</v>
      </c>
      <c r="F137" s="741">
        <f>'[2]Arsimi Parafillor'!$C$26</f>
        <v>86</v>
      </c>
      <c r="G137" s="742">
        <f>'[2]Arsimi Parafillor'!$H$27-9000-H126-22.5+22.5</f>
        <v>529320.88800000004</v>
      </c>
      <c r="H137" s="742">
        <f>'[2]Arsimi Parafillor'!$D$33</f>
        <v>62500</v>
      </c>
      <c r="I137" s="742">
        <f>'[2]Arsimi Parafillor'!$H$116</f>
        <v>4500</v>
      </c>
      <c r="J137" s="742"/>
      <c r="K137" s="864"/>
      <c r="L137" s="817">
        <f>G137+H137+I137+J137+K137</f>
        <v>596320.88800000004</v>
      </c>
      <c r="M137" s="800">
        <v>555614</v>
      </c>
      <c r="N137" s="801">
        <v>555614</v>
      </c>
      <c r="O137" s="747"/>
      <c r="P137" s="761"/>
      <c r="Q137" s="761"/>
      <c r="R137" s="792"/>
      <c r="S137" s="863"/>
      <c r="T137" s="722"/>
      <c r="U137" s="722"/>
      <c r="V137" s="722"/>
      <c r="W137" s="722"/>
      <c r="X137" s="722"/>
      <c r="Y137" s="722"/>
      <c r="Z137" s="722"/>
      <c r="AA137" s="722"/>
      <c r="AB137" s="722"/>
      <c r="AC137" s="722"/>
      <c r="AD137" s="722"/>
      <c r="AE137" s="722"/>
      <c r="AF137" s="722"/>
      <c r="AG137" s="722"/>
      <c r="AH137" s="722"/>
    </row>
    <row r="138" spans="1:34" ht="15.75">
      <c r="A138" s="737"/>
      <c r="B138" s="738"/>
      <c r="C138" s="739"/>
      <c r="D138" s="739"/>
      <c r="E138" s="740" t="s">
        <v>429</v>
      </c>
      <c r="F138" s="741"/>
      <c r="G138" s="742"/>
      <c r="H138" s="742">
        <f>'[2]Arsimi Parafillor'!$G$33</f>
        <v>60000</v>
      </c>
      <c r="I138" s="742"/>
      <c r="J138" s="742"/>
      <c r="K138" s="864"/>
      <c r="L138" s="817">
        <f>G138+H138+I138+J138+K138</f>
        <v>60000</v>
      </c>
      <c r="M138" s="800">
        <v>30000</v>
      </c>
      <c r="N138" s="801">
        <v>30000</v>
      </c>
      <c r="O138" s="747"/>
      <c r="P138" s="761"/>
      <c r="Q138" s="761"/>
      <c r="R138" s="792"/>
      <c r="S138" s="722"/>
      <c r="T138" s="722"/>
      <c r="U138" s="722"/>
      <c r="V138" s="722"/>
      <c r="W138" s="722"/>
      <c r="X138" s="722"/>
      <c r="Y138" s="722"/>
      <c r="Z138" s="722"/>
      <c r="AA138" s="722"/>
      <c r="AB138" s="722"/>
      <c r="AC138" s="722"/>
      <c r="AD138" s="722"/>
      <c r="AE138" s="722"/>
      <c r="AF138" s="722"/>
      <c r="AG138" s="722"/>
      <c r="AH138" s="722"/>
    </row>
    <row r="139" spans="1:34" ht="15.75">
      <c r="A139" s="737"/>
      <c r="B139" s="738"/>
      <c r="C139" s="739"/>
      <c r="D139" s="739"/>
      <c r="E139" s="740" t="s">
        <v>430</v>
      </c>
      <c r="F139" s="741"/>
      <c r="G139" s="742"/>
      <c r="H139" s="742"/>
      <c r="I139" s="742"/>
      <c r="J139" s="742"/>
      <c r="K139" s="864"/>
      <c r="L139" s="817"/>
      <c r="M139" s="800">
        <v>0</v>
      </c>
      <c r="N139" s="801">
        <f>'[1]Tabela 4.1-2025.'!L129</f>
        <v>0</v>
      </c>
      <c r="O139" s="747"/>
      <c r="P139" s="761"/>
      <c r="Q139" s="761"/>
      <c r="R139" s="792"/>
      <c r="S139" s="722"/>
      <c r="T139" s="722"/>
      <c r="U139" s="722"/>
      <c r="V139" s="722"/>
      <c r="W139" s="722"/>
      <c r="X139" s="722"/>
      <c r="Y139" s="722"/>
      <c r="Z139" s="722"/>
      <c r="AA139" s="722"/>
      <c r="AB139" s="722"/>
      <c r="AC139" s="722"/>
      <c r="AD139" s="722"/>
      <c r="AE139" s="722"/>
      <c r="AF139" s="722"/>
      <c r="AG139" s="722"/>
      <c r="AH139" s="722"/>
    </row>
    <row r="140" spans="1:34" ht="15.75">
      <c r="A140" s="783"/>
      <c r="B140" s="784">
        <v>93360</v>
      </c>
      <c r="C140" s="785"/>
      <c r="D140" s="989" t="s">
        <v>460</v>
      </c>
      <c r="E140" s="990"/>
      <c r="F140" s="786">
        <f t="shared" ref="F140:K140" si="33">F141+F142+F143</f>
        <v>812</v>
      </c>
      <c r="G140" s="787">
        <f t="shared" si="33"/>
        <v>5221734.3570000008</v>
      </c>
      <c r="H140" s="787">
        <f t="shared" si="33"/>
        <v>399590</v>
      </c>
      <c r="I140" s="787">
        <f t="shared" si="33"/>
        <v>72034.004000000001</v>
      </c>
      <c r="J140" s="787">
        <f t="shared" si="33"/>
        <v>0</v>
      </c>
      <c r="K140" s="787">
        <f t="shared" si="33"/>
        <v>220000</v>
      </c>
      <c r="L140" s="794">
        <f>G140+H140+I140+K140</f>
        <v>5913358.3610000005</v>
      </c>
      <c r="M140" s="795">
        <f>SUM(M141:M143)</f>
        <v>6622479</v>
      </c>
      <c r="N140" s="796">
        <f>SUM(N141:N143)</f>
        <v>6622479</v>
      </c>
      <c r="O140" s="747"/>
      <c r="P140" s="761"/>
      <c r="Q140" s="761"/>
      <c r="R140" s="792"/>
      <c r="S140" s="722"/>
      <c r="T140" s="722"/>
      <c r="U140" s="722"/>
      <c r="V140" s="722"/>
      <c r="W140" s="722"/>
      <c r="X140" s="722"/>
      <c r="Y140" s="722"/>
      <c r="Z140" s="722"/>
      <c r="AA140" s="722"/>
      <c r="AB140" s="722"/>
      <c r="AC140" s="722"/>
      <c r="AD140" s="722"/>
      <c r="AE140" s="722"/>
      <c r="AF140" s="722"/>
      <c r="AG140" s="722"/>
      <c r="AH140" s="722"/>
    </row>
    <row r="141" spans="1:34" ht="15.75">
      <c r="A141" s="737"/>
      <c r="B141" s="738"/>
      <c r="C141" s="739"/>
      <c r="D141" s="739"/>
      <c r="E141" s="740" t="s">
        <v>428</v>
      </c>
      <c r="F141" s="741">
        <f>'[2]Arsimi Fillor'!$D$26</f>
        <v>812</v>
      </c>
      <c r="G141" s="742">
        <f>'[2]Arsimi Fillor'!$I$27</f>
        <v>5221734.3570000008</v>
      </c>
      <c r="H141" s="742">
        <f>'[2]Arsimi Fillor'!$I$33</f>
        <v>399590</v>
      </c>
      <c r="I141" s="742">
        <f>'[2]Arsimi Fillor'!$I$116</f>
        <v>72034.004000000001</v>
      </c>
      <c r="J141" s="742"/>
      <c r="K141" s="864">
        <v>220000</v>
      </c>
      <c r="L141" s="817">
        <f>G141+H141+I141+J141+K141</f>
        <v>5913358.3610000005</v>
      </c>
      <c r="M141" s="800">
        <v>6522479</v>
      </c>
      <c r="N141" s="801">
        <v>6522479</v>
      </c>
      <c r="O141" s="747"/>
      <c r="P141" s="761"/>
      <c r="Q141" s="761"/>
      <c r="R141" s="792"/>
      <c r="S141" s="722"/>
      <c r="T141" s="722"/>
      <c r="U141" s="722"/>
      <c r="V141" s="722"/>
      <c r="W141" s="722"/>
      <c r="X141" s="722"/>
      <c r="Y141" s="722"/>
      <c r="Z141" s="722"/>
      <c r="AA141" s="722"/>
      <c r="AB141" s="722"/>
      <c r="AC141" s="722"/>
      <c r="AD141" s="722"/>
      <c r="AE141" s="722"/>
      <c r="AF141" s="722"/>
      <c r="AG141" s="722"/>
      <c r="AH141" s="722"/>
    </row>
    <row r="142" spans="1:34" ht="15.75">
      <c r="A142" s="737"/>
      <c r="B142" s="738"/>
      <c r="C142" s="739"/>
      <c r="D142" s="739"/>
      <c r="E142" s="740" t="s">
        <v>429</v>
      </c>
      <c r="F142" s="741"/>
      <c r="G142" s="742"/>
      <c r="H142" s="742"/>
      <c r="I142" s="742"/>
      <c r="J142" s="742"/>
      <c r="K142" s="864"/>
      <c r="L142" s="817"/>
      <c r="M142" s="800">
        <f>'[1]Tabela 4.1 -2024'!L132</f>
        <v>100000</v>
      </c>
      <c r="N142" s="801">
        <f>'[1]Tabela 4.1-2025.'!L132</f>
        <v>100000</v>
      </c>
      <c r="O142" s="747"/>
      <c r="P142" s="761"/>
      <c r="Q142" s="761"/>
      <c r="R142" s="792"/>
      <c r="S142" s="722"/>
      <c r="T142" s="722"/>
      <c r="U142" s="722"/>
      <c r="V142" s="722"/>
      <c r="W142" s="722"/>
      <c r="X142" s="722"/>
      <c r="Y142" s="722"/>
      <c r="Z142" s="722"/>
      <c r="AA142" s="722"/>
      <c r="AB142" s="722"/>
      <c r="AC142" s="722"/>
      <c r="AD142" s="722"/>
      <c r="AE142" s="722"/>
      <c r="AF142" s="722"/>
      <c r="AG142" s="722"/>
      <c r="AH142" s="722"/>
    </row>
    <row r="143" spans="1:34" ht="15.75">
      <c r="A143" s="737"/>
      <c r="B143" s="738"/>
      <c r="C143" s="739"/>
      <c r="D143" s="739"/>
      <c r="E143" s="740" t="s">
        <v>430</v>
      </c>
      <c r="F143" s="741"/>
      <c r="G143" s="742"/>
      <c r="H143" s="742"/>
      <c r="I143" s="742"/>
      <c r="J143" s="742"/>
      <c r="K143" s="864"/>
      <c r="L143" s="817"/>
      <c r="M143" s="800">
        <f>'[1]Tabela 4.1 -2024'!L133</f>
        <v>0</v>
      </c>
      <c r="N143" s="801">
        <f>'[1]Tabela 4.1-2025.'!L133</f>
        <v>0</v>
      </c>
      <c r="O143" s="747"/>
      <c r="P143" s="761"/>
      <c r="Q143" s="761"/>
      <c r="R143" s="792"/>
      <c r="S143" s="722"/>
      <c r="T143" s="722"/>
      <c r="U143" s="722"/>
      <c r="V143" s="722"/>
      <c r="W143" s="722"/>
      <c r="X143" s="722"/>
      <c r="Y143" s="722"/>
      <c r="Z143" s="722"/>
      <c r="AA143" s="722"/>
      <c r="AB143" s="722"/>
      <c r="AC143" s="722"/>
      <c r="AD143" s="722"/>
      <c r="AE143" s="722"/>
      <c r="AF143" s="722"/>
      <c r="AG143" s="722"/>
      <c r="AH143" s="722"/>
    </row>
    <row r="144" spans="1:34" ht="15.75">
      <c r="A144" s="783"/>
      <c r="B144" s="784">
        <v>94560</v>
      </c>
      <c r="C144" s="785"/>
      <c r="D144" s="989" t="s">
        <v>461</v>
      </c>
      <c r="E144" s="990"/>
      <c r="F144" s="786">
        <f t="shared" ref="F144:K144" si="34">F145+F146+F147</f>
        <v>133</v>
      </c>
      <c r="G144" s="787">
        <f t="shared" si="34"/>
        <v>1064020.1459999999</v>
      </c>
      <c r="H144" s="787">
        <f t="shared" si="34"/>
        <v>134999.21</v>
      </c>
      <c r="I144" s="787">
        <f t="shared" si="34"/>
        <v>38466</v>
      </c>
      <c r="J144" s="787">
        <f t="shared" si="34"/>
        <v>0</v>
      </c>
      <c r="K144" s="787">
        <f t="shared" si="34"/>
        <v>100000</v>
      </c>
      <c r="L144" s="794">
        <f>G144+H144+I144+K144</f>
        <v>1337485.3559999999</v>
      </c>
      <c r="M144" s="795">
        <f>SUM(M145:M147)</f>
        <v>1213512</v>
      </c>
      <c r="N144" s="796">
        <f>SUM(N145:N147)</f>
        <v>1213512</v>
      </c>
      <c r="O144" s="747"/>
      <c r="P144" s="761"/>
      <c r="Q144" s="761"/>
      <c r="R144" s="792"/>
      <c r="S144" s="722"/>
      <c r="T144" s="722"/>
      <c r="U144" s="722"/>
      <c r="V144" s="722"/>
      <c r="W144" s="722"/>
      <c r="X144" s="722"/>
      <c r="Y144" s="722"/>
      <c r="Z144" s="722"/>
      <c r="AA144" s="722"/>
      <c r="AB144" s="722"/>
      <c r="AC144" s="722"/>
      <c r="AD144" s="722"/>
      <c r="AE144" s="722"/>
      <c r="AF144" s="722"/>
      <c r="AG144" s="722"/>
      <c r="AH144" s="722"/>
    </row>
    <row r="145" spans="1:36" ht="15.75">
      <c r="A145" s="737"/>
      <c r="B145" s="738"/>
      <c r="C145" s="739"/>
      <c r="D145" s="739"/>
      <c r="E145" s="740" t="s">
        <v>428</v>
      </c>
      <c r="F145" s="741">
        <f>'[2]Arsimi i mesem'!$C$26</f>
        <v>133</v>
      </c>
      <c r="G145" s="742">
        <f>'[2]Arsimi i mesem'!$H$27</f>
        <v>1064020.1459999999</v>
      </c>
      <c r="H145" s="742">
        <f>'[2]Arsimi i mesem'!$H$33</f>
        <v>134999.21</v>
      </c>
      <c r="I145" s="742">
        <f>'[2]Arsimi i mesem'!$H$116</f>
        <v>38466</v>
      </c>
      <c r="J145" s="742"/>
      <c r="K145" s="864">
        <v>100000</v>
      </c>
      <c r="L145" s="817">
        <f>G145+H145+I145+J145+K145</f>
        <v>1337485.3559999999</v>
      </c>
      <c r="M145" s="800">
        <v>1153512</v>
      </c>
      <c r="N145" s="801">
        <v>1153512</v>
      </c>
      <c r="O145" s="747"/>
      <c r="P145" s="761"/>
      <c r="Q145" s="761"/>
      <c r="R145" s="792"/>
      <c r="S145" s="722"/>
      <c r="T145" s="722"/>
      <c r="U145" s="722"/>
      <c r="V145" s="722"/>
      <c r="W145" s="722"/>
      <c r="X145" s="722"/>
      <c r="Y145" s="722"/>
      <c r="Z145" s="722"/>
      <c r="AA145" s="722"/>
      <c r="AB145" s="722"/>
      <c r="AC145" s="722"/>
      <c r="AD145" s="722"/>
      <c r="AE145" s="722"/>
      <c r="AF145" s="722"/>
      <c r="AG145" s="722"/>
      <c r="AH145" s="722"/>
    </row>
    <row r="146" spans="1:36" ht="15.75">
      <c r="A146" s="737"/>
      <c r="B146" s="738"/>
      <c r="C146" s="739"/>
      <c r="D146" s="739"/>
      <c r="E146" s="740" t="s">
        <v>429</v>
      </c>
      <c r="F146" s="741"/>
      <c r="G146" s="742"/>
      <c r="H146" s="742"/>
      <c r="I146" s="742"/>
      <c r="J146" s="742"/>
      <c r="K146" s="864"/>
      <c r="L146" s="817">
        <f>G146+H146+I146+J146+K146</f>
        <v>0</v>
      </c>
      <c r="M146" s="800">
        <f>'[1]Tabela 4.1 -2024'!L136</f>
        <v>60000</v>
      </c>
      <c r="N146" s="801">
        <f>'[1]Tabela 4.1-2025.'!L136</f>
        <v>60000</v>
      </c>
      <c r="O146" s="747"/>
      <c r="P146" s="761"/>
      <c r="Q146" s="761"/>
      <c r="R146" s="792"/>
      <c r="S146" s="722"/>
      <c r="T146" s="722"/>
      <c r="U146" s="722"/>
      <c r="V146" s="722"/>
      <c r="W146" s="722"/>
      <c r="X146" s="722"/>
      <c r="Y146" s="722"/>
      <c r="Z146" s="722"/>
      <c r="AA146" s="722"/>
      <c r="AB146" s="722"/>
      <c r="AC146" s="722"/>
      <c r="AD146" s="722"/>
      <c r="AE146" s="722"/>
      <c r="AF146" s="722"/>
      <c r="AG146" s="722"/>
      <c r="AH146" s="722"/>
    </row>
    <row r="147" spans="1:36" ht="16.5" thickBot="1">
      <c r="A147" s="865"/>
      <c r="B147" s="866"/>
      <c r="C147" s="867"/>
      <c r="D147" s="867"/>
      <c r="E147" s="868" t="s">
        <v>430</v>
      </c>
      <c r="F147" s="869"/>
      <c r="G147" s="870"/>
      <c r="H147" s="870"/>
      <c r="I147" s="870"/>
      <c r="J147" s="870"/>
      <c r="K147" s="871"/>
      <c r="L147" s="872"/>
      <c r="M147" s="873">
        <f>'[1]Tabela 4.1 -2024'!L137</f>
        <v>0</v>
      </c>
      <c r="N147" s="874">
        <f>'[1]Tabela 4.1-2025.'!L137</f>
        <v>0</v>
      </c>
      <c r="O147" s="747"/>
      <c r="P147" s="761"/>
      <c r="Q147" s="761"/>
      <c r="R147" s="792"/>
      <c r="S147" s="722"/>
      <c r="T147" s="722"/>
      <c r="U147" s="722"/>
      <c r="V147" s="722"/>
      <c r="W147" s="722"/>
      <c r="X147" s="722"/>
      <c r="Y147" s="722"/>
      <c r="Z147" s="722"/>
      <c r="AA147" s="722"/>
      <c r="AB147" s="722"/>
      <c r="AC147" s="722"/>
      <c r="AD147" s="722"/>
      <c r="AE147" s="722"/>
      <c r="AF147" s="722"/>
      <c r="AG147" s="722"/>
      <c r="AH147" s="722"/>
    </row>
    <row r="148" spans="1:36">
      <c r="G148" s="875"/>
      <c r="H148" s="875"/>
      <c r="I148" s="875"/>
      <c r="J148" s="875"/>
      <c r="K148" s="875"/>
      <c r="L148" s="863"/>
      <c r="M148" s="863"/>
      <c r="N148" s="863"/>
      <c r="O148" s="761"/>
      <c r="P148" s="761"/>
      <c r="Q148" s="761"/>
      <c r="R148" s="792"/>
      <c r="S148" s="722"/>
      <c r="T148" s="722"/>
      <c r="U148" s="722"/>
      <c r="V148" s="722"/>
      <c r="W148" s="722"/>
      <c r="X148" s="722"/>
      <c r="Y148" s="722"/>
      <c r="Z148" s="722"/>
      <c r="AA148" s="722"/>
      <c r="AB148" s="722"/>
      <c r="AC148" s="722"/>
      <c r="AD148" s="722"/>
      <c r="AE148" s="722"/>
      <c r="AF148" s="722"/>
      <c r="AG148" s="722"/>
      <c r="AH148" s="722"/>
      <c r="AI148" s="722"/>
      <c r="AJ148" s="722"/>
    </row>
    <row r="149" spans="1:36">
      <c r="G149" s="875"/>
      <c r="H149" s="875"/>
      <c r="I149" s="875"/>
      <c r="J149" s="875"/>
      <c r="K149" s="875"/>
      <c r="L149" s="863"/>
      <c r="M149" s="863"/>
      <c r="N149" s="863"/>
      <c r="O149" s="876"/>
      <c r="P149" s="876"/>
      <c r="Q149" s="876"/>
      <c r="R149" s="792"/>
      <c r="S149" s="722"/>
      <c r="T149" s="722"/>
      <c r="U149" s="722"/>
      <c r="V149" s="722"/>
      <c r="W149" s="722"/>
      <c r="X149" s="722"/>
      <c r="Y149" s="722"/>
      <c r="Z149" s="722"/>
      <c r="AA149" s="722"/>
      <c r="AB149" s="722"/>
      <c r="AC149" s="722"/>
      <c r="AD149" s="722"/>
      <c r="AE149" s="722"/>
      <c r="AF149" s="722"/>
      <c r="AG149" s="722"/>
      <c r="AH149" s="722"/>
      <c r="AI149" s="722"/>
      <c r="AJ149" s="722"/>
    </row>
    <row r="150" spans="1:36">
      <c r="G150" s="875"/>
      <c r="H150" s="875"/>
      <c r="I150" s="875"/>
      <c r="J150" s="875"/>
      <c r="K150" s="875"/>
      <c r="L150" s="863"/>
      <c r="M150" s="863"/>
      <c r="N150" s="863"/>
      <c r="O150" s="876"/>
      <c r="P150" s="876"/>
      <c r="Q150" s="876"/>
      <c r="R150" s="792"/>
      <c r="S150" s="722"/>
      <c r="T150" s="722"/>
      <c r="U150" s="722"/>
      <c r="V150" s="722"/>
      <c r="W150" s="722"/>
      <c r="X150" s="722"/>
      <c r="Y150" s="722"/>
      <c r="Z150" s="722"/>
      <c r="AA150" s="722"/>
      <c r="AB150" s="722"/>
      <c r="AC150" s="722"/>
      <c r="AD150" s="722"/>
      <c r="AE150" s="722"/>
      <c r="AF150" s="722"/>
      <c r="AG150" s="722"/>
      <c r="AH150" s="722"/>
      <c r="AI150" s="722"/>
      <c r="AJ150" s="722"/>
    </row>
    <row r="151" spans="1:36">
      <c r="G151" s="875"/>
      <c r="H151" s="875"/>
      <c r="I151" s="875"/>
      <c r="J151" s="875"/>
      <c r="K151" s="875"/>
      <c r="L151" s="875"/>
      <c r="M151" s="875"/>
      <c r="N151" s="875"/>
      <c r="O151" s="876"/>
      <c r="P151" s="876"/>
      <c r="Q151" s="876"/>
      <c r="R151" s="792"/>
      <c r="S151" s="722"/>
      <c r="T151" s="722"/>
      <c r="U151" s="722"/>
      <c r="V151" s="722"/>
      <c r="W151" s="722"/>
      <c r="X151" s="722"/>
      <c r="Y151" s="722"/>
      <c r="Z151" s="722"/>
      <c r="AA151" s="722"/>
      <c r="AB151" s="722"/>
      <c r="AC151" s="722"/>
      <c r="AD151" s="722"/>
      <c r="AE151" s="722"/>
      <c r="AF151" s="722"/>
      <c r="AG151" s="722"/>
      <c r="AH151" s="722"/>
    </row>
    <row r="152" spans="1:36">
      <c r="G152" s="875"/>
      <c r="H152" s="875"/>
      <c r="I152" s="875"/>
      <c r="J152" s="875"/>
      <c r="K152" s="875"/>
      <c r="L152" s="875"/>
      <c r="M152" s="875"/>
      <c r="N152" s="875"/>
      <c r="O152" s="876"/>
      <c r="P152" s="876"/>
      <c r="Q152" s="876"/>
      <c r="R152" s="792"/>
      <c r="S152" s="722"/>
      <c r="T152" s="722"/>
      <c r="U152" s="722"/>
      <c r="V152" s="722"/>
      <c r="W152" s="722"/>
      <c r="X152" s="722"/>
      <c r="Y152" s="722"/>
      <c r="Z152" s="722"/>
      <c r="AA152" s="722"/>
      <c r="AB152" s="722"/>
      <c r="AC152" s="722"/>
      <c r="AD152" s="722"/>
      <c r="AE152" s="722"/>
      <c r="AF152" s="722"/>
      <c r="AG152" s="722"/>
      <c r="AH152" s="722"/>
    </row>
    <row r="153" spans="1:36">
      <c r="G153" s="875"/>
      <c r="H153" s="875"/>
      <c r="I153" s="875"/>
      <c r="J153" s="875"/>
      <c r="K153" s="875"/>
      <c r="L153" s="875"/>
      <c r="M153" s="875"/>
      <c r="N153" s="875"/>
      <c r="O153" s="876"/>
      <c r="P153" s="876"/>
      <c r="Q153" s="876"/>
      <c r="R153" s="792"/>
      <c r="S153" s="722"/>
      <c r="T153" s="722"/>
      <c r="U153" s="722"/>
      <c r="V153" s="722"/>
      <c r="W153" s="722"/>
      <c r="X153" s="722"/>
      <c r="Y153" s="722"/>
      <c r="Z153" s="722"/>
      <c r="AA153" s="722"/>
      <c r="AB153" s="722"/>
      <c r="AC153" s="722"/>
      <c r="AD153" s="722"/>
      <c r="AE153" s="722"/>
      <c r="AF153" s="722"/>
      <c r="AG153" s="722"/>
      <c r="AH153" s="722"/>
    </row>
    <row r="154" spans="1:36">
      <c r="G154" s="875"/>
      <c r="H154" s="875"/>
      <c r="I154" s="875"/>
      <c r="J154" s="875"/>
      <c r="K154" s="875"/>
      <c r="L154" s="875"/>
      <c r="M154" s="875"/>
      <c r="N154" s="875"/>
      <c r="O154" s="876"/>
      <c r="P154" s="876"/>
      <c r="Q154" s="876"/>
      <c r="R154" s="792"/>
      <c r="S154" s="722"/>
      <c r="T154" s="722"/>
      <c r="U154" s="722"/>
      <c r="V154" s="722"/>
      <c r="W154" s="722"/>
      <c r="X154" s="722"/>
      <c r="Y154" s="722"/>
      <c r="Z154" s="722"/>
      <c r="AA154" s="722"/>
      <c r="AB154" s="722"/>
      <c r="AC154" s="722"/>
      <c r="AD154" s="722"/>
      <c r="AE154" s="722"/>
      <c r="AF154" s="722"/>
      <c r="AG154" s="722"/>
      <c r="AH154" s="722"/>
    </row>
    <row r="155" spans="1:36">
      <c r="G155" s="875"/>
      <c r="H155" s="875"/>
      <c r="I155" s="875"/>
      <c r="J155" s="875"/>
      <c r="K155" s="875"/>
      <c r="L155" s="875"/>
      <c r="M155" s="875"/>
      <c r="N155" s="875"/>
      <c r="O155" s="876"/>
      <c r="P155" s="876"/>
      <c r="Q155" s="876"/>
      <c r="R155" s="792"/>
      <c r="S155" s="722"/>
      <c r="T155" s="722"/>
      <c r="U155" s="722"/>
      <c r="V155" s="722"/>
      <c r="W155" s="722"/>
      <c r="X155" s="722"/>
      <c r="Y155" s="722"/>
      <c r="Z155" s="722"/>
      <c r="AA155" s="722"/>
      <c r="AB155" s="722"/>
      <c r="AC155" s="722"/>
      <c r="AD155" s="722"/>
      <c r="AE155" s="722"/>
      <c r="AF155" s="722"/>
      <c r="AG155" s="722"/>
      <c r="AH155" s="722"/>
    </row>
    <row r="156" spans="1:36">
      <c r="G156" s="875"/>
      <c r="H156" s="875"/>
      <c r="I156" s="875"/>
      <c r="J156" s="875"/>
      <c r="K156" s="875"/>
      <c r="L156" s="875"/>
      <c r="M156" s="875"/>
      <c r="N156" s="875"/>
      <c r="O156" s="876"/>
      <c r="P156" s="876"/>
      <c r="Q156" s="876"/>
      <c r="R156" s="792"/>
      <c r="S156" s="722"/>
      <c r="T156" s="722"/>
      <c r="U156" s="722"/>
      <c r="V156" s="722"/>
      <c r="W156" s="722"/>
      <c r="X156" s="722"/>
      <c r="Y156" s="722"/>
      <c r="Z156" s="722"/>
      <c r="AA156" s="722"/>
      <c r="AB156" s="722"/>
      <c r="AC156" s="722"/>
      <c r="AD156" s="722"/>
      <c r="AE156" s="722"/>
      <c r="AF156" s="722"/>
      <c r="AG156" s="722"/>
      <c r="AH156" s="722"/>
    </row>
    <row r="157" spans="1:36">
      <c r="G157" s="875"/>
      <c r="H157" s="875"/>
      <c r="I157" s="875"/>
      <c r="J157" s="875"/>
      <c r="K157" s="875"/>
      <c r="L157" s="875"/>
      <c r="M157" s="875"/>
      <c r="N157" s="875"/>
      <c r="O157" s="876"/>
      <c r="P157" s="876"/>
      <c r="Q157" s="876"/>
      <c r="R157" s="792"/>
      <c r="S157" s="722"/>
      <c r="T157" s="722"/>
      <c r="U157" s="722"/>
      <c r="V157" s="722"/>
      <c r="W157" s="722"/>
      <c r="X157" s="722"/>
      <c r="Y157" s="722"/>
      <c r="Z157" s="722"/>
      <c r="AA157" s="722"/>
      <c r="AB157" s="722"/>
      <c r="AC157" s="722"/>
      <c r="AD157" s="722"/>
      <c r="AE157" s="722"/>
      <c r="AF157" s="722"/>
      <c r="AG157" s="722"/>
      <c r="AH157" s="722"/>
    </row>
    <row r="158" spans="1:36">
      <c r="G158" s="875"/>
      <c r="H158" s="875"/>
      <c r="I158" s="875"/>
      <c r="J158" s="875"/>
      <c r="K158" s="875"/>
      <c r="L158" s="875"/>
      <c r="M158" s="875"/>
      <c r="N158" s="875"/>
      <c r="O158" s="876"/>
      <c r="P158" s="876"/>
      <c r="Q158" s="876"/>
      <c r="R158" s="792"/>
      <c r="S158" s="722"/>
      <c r="T158" s="722"/>
      <c r="U158" s="722"/>
      <c r="V158" s="722"/>
      <c r="W158" s="722"/>
      <c r="X158" s="722"/>
      <c r="Y158" s="722"/>
      <c r="Z158" s="722"/>
      <c r="AA158" s="722"/>
      <c r="AB158" s="722"/>
      <c r="AC158" s="722"/>
      <c r="AD158" s="722"/>
      <c r="AE158" s="722"/>
      <c r="AF158" s="722"/>
      <c r="AG158" s="722"/>
      <c r="AH158" s="722"/>
    </row>
    <row r="159" spans="1:36">
      <c r="G159" s="875"/>
      <c r="H159" s="875"/>
      <c r="I159" s="875"/>
      <c r="J159" s="875"/>
      <c r="K159" s="875"/>
      <c r="L159" s="875"/>
      <c r="M159" s="875"/>
      <c r="N159" s="875"/>
      <c r="O159" s="876"/>
      <c r="P159" s="876"/>
      <c r="Q159" s="876"/>
      <c r="R159" s="792"/>
      <c r="S159" s="722"/>
      <c r="T159" s="722"/>
      <c r="U159" s="722"/>
      <c r="V159" s="722"/>
      <c r="W159" s="722"/>
      <c r="X159" s="722"/>
      <c r="Y159" s="722"/>
      <c r="Z159" s="722"/>
      <c r="AA159" s="722"/>
      <c r="AB159" s="722"/>
      <c r="AC159" s="722"/>
      <c r="AD159" s="722"/>
      <c r="AE159" s="722"/>
      <c r="AF159" s="722"/>
      <c r="AG159" s="722"/>
      <c r="AH159" s="722"/>
    </row>
    <row r="160" spans="1:36">
      <c r="G160" s="875"/>
      <c r="H160" s="875"/>
      <c r="I160" s="875"/>
      <c r="J160" s="875"/>
      <c r="K160" s="875"/>
      <c r="L160" s="875"/>
      <c r="M160" s="875"/>
      <c r="N160" s="875"/>
      <c r="O160" s="876"/>
      <c r="P160" s="876"/>
      <c r="Q160" s="876"/>
      <c r="R160" s="792"/>
      <c r="S160" s="722"/>
      <c r="T160" s="722"/>
      <c r="U160" s="722"/>
      <c r="V160" s="722"/>
      <c r="W160" s="722"/>
      <c r="X160" s="722"/>
      <c r="Y160" s="722"/>
      <c r="Z160" s="722"/>
      <c r="AA160" s="722"/>
      <c r="AB160" s="722"/>
      <c r="AC160" s="722"/>
      <c r="AD160" s="722"/>
      <c r="AE160" s="722"/>
      <c r="AF160" s="722"/>
      <c r="AG160" s="722"/>
      <c r="AH160" s="722"/>
    </row>
    <row r="161" spans="7:34">
      <c r="G161" s="875"/>
      <c r="H161" s="875"/>
      <c r="I161" s="875"/>
      <c r="J161" s="875"/>
      <c r="K161" s="875"/>
      <c r="L161" s="875"/>
      <c r="M161" s="875"/>
      <c r="N161" s="875"/>
      <c r="O161" s="876"/>
      <c r="P161" s="876"/>
      <c r="Q161" s="876"/>
      <c r="R161" s="792"/>
      <c r="S161" s="722"/>
      <c r="T161" s="722"/>
      <c r="U161" s="722"/>
      <c r="V161" s="722"/>
      <c r="W161" s="722"/>
      <c r="X161" s="722"/>
      <c r="Y161" s="722"/>
      <c r="Z161" s="722"/>
      <c r="AA161" s="722"/>
      <c r="AB161" s="722"/>
      <c r="AC161" s="722"/>
      <c r="AD161" s="722"/>
      <c r="AE161" s="722"/>
      <c r="AF161" s="722"/>
      <c r="AG161" s="722"/>
      <c r="AH161" s="722"/>
    </row>
    <row r="162" spans="7:34">
      <c r="G162" s="875"/>
      <c r="H162" s="875"/>
      <c r="I162" s="875"/>
      <c r="J162" s="875"/>
      <c r="K162" s="875"/>
      <c r="L162" s="875"/>
      <c r="M162" s="875"/>
      <c r="N162" s="875"/>
      <c r="O162" s="876"/>
      <c r="P162" s="876"/>
      <c r="Q162" s="876"/>
      <c r="R162" s="792"/>
      <c r="S162" s="722"/>
      <c r="T162" s="722"/>
      <c r="U162" s="722"/>
      <c r="V162" s="722"/>
      <c r="W162" s="722"/>
      <c r="X162" s="722"/>
      <c r="Y162" s="722"/>
      <c r="Z162" s="722"/>
      <c r="AA162" s="722"/>
      <c r="AB162" s="722"/>
      <c r="AC162" s="722"/>
      <c r="AD162" s="722"/>
      <c r="AE162" s="722"/>
      <c r="AF162" s="722"/>
      <c r="AG162" s="722"/>
      <c r="AH162" s="722"/>
    </row>
    <row r="163" spans="7:34">
      <c r="G163" s="875"/>
      <c r="H163" s="875"/>
      <c r="I163" s="875"/>
      <c r="J163" s="875"/>
      <c r="K163" s="875"/>
      <c r="L163" s="875"/>
      <c r="M163" s="875"/>
      <c r="N163" s="875"/>
      <c r="O163" s="876"/>
      <c r="P163" s="876"/>
      <c r="Q163" s="876"/>
      <c r="R163" s="792"/>
      <c r="S163" s="722"/>
      <c r="T163" s="722"/>
      <c r="U163" s="722"/>
      <c r="V163" s="722"/>
      <c r="W163" s="722"/>
      <c r="X163" s="722"/>
      <c r="Y163" s="722"/>
      <c r="Z163" s="722"/>
      <c r="AA163" s="722"/>
      <c r="AB163" s="722"/>
      <c r="AC163" s="722"/>
      <c r="AD163" s="722"/>
      <c r="AE163" s="722"/>
      <c r="AF163" s="722"/>
      <c r="AG163" s="722"/>
      <c r="AH163" s="722"/>
    </row>
    <row r="164" spans="7:34">
      <c r="G164" s="875"/>
      <c r="H164" s="875"/>
      <c r="I164" s="875"/>
      <c r="J164" s="875"/>
      <c r="K164" s="875"/>
      <c r="L164" s="875"/>
      <c r="M164" s="875"/>
      <c r="N164" s="875"/>
      <c r="O164" s="876"/>
      <c r="P164" s="876"/>
      <c r="Q164" s="876"/>
      <c r="R164" s="792"/>
      <c r="S164" s="722"/>
      <c r="T164" s="722"/>
      <c r="U164" s="722"/>
      <c r="V164" s="722"/>
      <c r="W164" s="722"/>
      <c r="X164" s="722"/>
      <c r="Y164" s="722"/>
      <c r="Z164" s="722"/>
      <c r="AA164" s="722"/>
      <c r="AB164" s="722"/>
      <c r="AC164" s="722"/>
      <c r="AD164" s="722"/>
      <c r="AE164" s="722"/>
      <c r="AF164" s="722"/>
      <c r="AG164" s="722"/>
      <c r="AH164" s="722"/>
    </row>
    <row r="165" spans="7:34">
      <c r="G165" s="875"/>
      <c r="H165" s="875"/>
      <c r="I165" s="875"/>
      <c r="J165" s="875"/>
      <c r="K165" s="875"/>
      <c r="L165" s="875"/>
      <c r="M165" s="875"/>
      <c r="N165" s="875"/>
      <c r="O165" s="876"/>
      <c r="P165" s="876"/>
      <c r="Q165" s="876"/>
      <c r="R165" s="792"/>
      <c r="S165" s="722"/>
      <c r="T165" s="722"/>
      <c r="U165" s="722"/>
      <c r="V165" s="722"/>
      <c r="W165" s="722"/>
      <c r="X165" s="722"/>
      <c r="Y165" s="722"/>
      <c r="Z165" s="722"/>
      <c r="AA165" s="722"/>
      <c r="AB165" s="722"/>
      <c r="AC165" s="722"/>
      <c r="AD165" s="722"/>
      <c r="AE165" s="722"/>
      <c r="AF165" s="722"/>
      <c r="AG165" s="722"/>
      <c r="AH165" s="722"/>
    </row>
    <row r="166" spans="7:34">
      <c r="G166" s="875"/>
      <c r="H166" s="875"/>
      <c r="I166" s="875"/>
      <c r="J166" s="875"/>
      <c r="K166" s="875"/>
      <c r="L166" s="875"/>
      <c r="M166" s="875"/>
      <c r="N166" s="875"/>
      <c r="O166" s="876"/>
      <c r="P166" s="876"/>
      <c r="Q166" s="876"/>
      <c r="R166" s="792"/>
      <c r="S166" s="722"/>
      <c r="T166" s="722"/>
      <c r="U166" s="722"/>
      <c r="V166" s="722"/>
      <c r="W166" s="722"/>
      <c r="X166" s="722"/>
      <c r="Y166" s="722"/>
      <c r="Z166" s="722"/>
      <c r="AA166" s="722"/>
      <c r="AB166" s="722"/>
      <c r="AC166" s="722"/>
      <c r="AD166" s="722"/>
      <c r="AE166" s="722"/>
      <c r="AF166" s="722"/>
      <c r="AG166" s="722"/>
      <c r="AH166" s="722"/>
    </row>
    <row r="167" spans="7:34">
      <c r="G167" s="875"/>
      <c r="H167" s="875"/>
      <c r="I167" s="875"/>
      <c r="J167" s="875"/>
      <c r="K167" s="875"/>
      <c r="L167" s="875"/>
      <c r="M167" s="875"/>
      <c r="N167" s="875"/>
      <c r="O167" s="876"/>
      <c r="P167" s="876"/>
      <c r="Q167" s="876"/>
      <c r="R167" s="792"/>
      <c r="S167" s="722"/>
      <c r="T167" s="722"/>
      <c r="U167" s="722"/>
      <c r="V167" s="722"/>
      <c r="W167" s="722"/>
      <c r="X167" s="722"/>
      <c r="Y167" s="722"/>
      <c r="Z167" s="722"/>
      <c r="AA167" s="722"/>
      <c r="AB167" s="722"/>
      <c r="AC167" s="722"/>
      <c r="AD167" s="722"/>
      <c r="AE167" s="722"/>
      <c r="AF167" s="722"/>
      <c r="AG167" s="722"/>
      <c r="AH167" s="722"/>
    </row>
    <row r="168" spans="7:34">
      <c r="G168" s="875"/>
      <c r="H168" s="875"/>
      <c r="I168" s="875"/>
      <c r="J168" s="875"/>
      <c r="K168" s="875"/>
      <c r="L168" s="875"/>
      <c r="M168" s="875"/>
      <c r="N168" s="875"/>
      <c r="O168" s="876"/>
      <c r="P168" s="876"/>
      <c r="Q168" s="876"/>
      <c r="R168" s="792"/>
      <c r="S168" s="722"/>
      <c r="T168" s="722"/>
      <c r="U168" s="722"/>
      <c r="V168" s="722"/>
      <c r="W168" s="722"/>
      <c r="X168" s="722"/>
      <c r="Y168" s="722"/>
      <c r="Z168" s="722"/>
      <c r="AA168" s="722"/>
      <c r="AB168" s="722"/>
      <c r="AC168" s="722"/>
      <c r="AD168" s="722"/>
      <c r="AE168" s="722"/>
      <c r="AF168" s="722"/>
      <c r="AG168" s="722"/>
      <c r="AH168" s="722"/>
    </row>
    <row r="169" spans="7:34">
      <c r="G169" s="875"/>
      <c r="H169" s="875"/>
      <c r="I169" s="875"/>
      <c r="J169" s="875"/>
      <c r="K169" s="875"/>
      <c r="L169" s="875"/>
      <c r="M169" s="875"/>
      <c r="N169" s="875"/>
      <c r="O169" s="876"/>
      <c r="P169" s="876"/>
      <c r="Q169" s="876"/>
      <c r="R169" s="792"/>
      <c r="S169" s="722"/>
      <c r="T169" s="722"/>
      <c r="U169" s="722"/>
      <c r="V169" s="722"/>
      <c r="W169" s="722"/>
      <c r="X169" s="722"/>
      <c r="Y169" s="722"/>
      <c r="Z169" s="722"/>
      <c r="AA169" s="722"/>
      <c r="AB169" s="722"/>
      <c r="AC169" s="722"/>
      <c r="AD169" s="722"/>
      <c r="AE169" s="722"/>
      <c r="AF169" s="722"/>
      <c r="AG169" s="722"/>
      <c r="AH169" s="722"/>
    </row>
    <row r="170" spans="7:34">
      <c r="G170" s="875"/>
      <c r="H170" s="875"/>
      <c r="I170" s="875"/>
      <c r="J170" s="875"/>
      <c r="K170" s="875"/>
      <c r="L170" s="875"/>
      <c r="M170" s="875"/>
      <c r="N170" s="875"/>
      <c r="O170" s="876"/>
      <c r="P170" s="876"/>
      <c r="Q170" s="876"/>
      <c r="R170" s="792"/>
      <c r="S170" s="722"/>
      <c r="T170" s="722"/>
      <c r="U170" s="722"/>
      <c r="V170" s="722"/>
      <c r="W170" s="722"/>
      <c r="X170" s="722"/>
      <c r="Y170" s="722"/>
      <c r="Z170" s="722"/>
      <c r="AA170" s="722"/>
      <c r="AB170" s="722"/>
      <c r="AC170" s="722"/>
      <c r="AD170" s="722"/>
      <c r="AE170" s="722"/>
      <c r="AF170" s="722"/>
      <c r="AG170" s="722"/>
      <c r="AH170" s="722"/>
    </row>
    <row r="171" spans="7:34">
      <c r="G171" s="875"/>
      <c r="H171" s="875"/>
      <c r="I171" s="875"/>
      <c r="J171" s="875"/>
      <c r="K171" s="875"/>
      <c r="L171" s="875"/>
      <c r="M171" s="875"/>
      <c r="N171" s="875"/>
      <c r="O171" s="876"/>
      <c r="P171" s="876"/>
      <c r="Q171" s="876"/>
      <c r="R171" s="792"/>
      <c r="S171" s="722"/>
      <c r="T171" s="722"/>
      <c r="U171" s="722"/>
      <c r="V171" s="722"/>
      <c r="W171" s="722"/>
      <c r="X171" s="722"/>
      <c r="Y171" s="722"/>
      <c r="Z171" s="722"/>
      <c r="AA171" s="722"/>
      <c r="AB171" s="722"/>
      <c r="AC171" s="722"/>
      <c r="AD171" s="722"/>
      <c r="AE171" s="722"/>
      <c r="AF171" s="722"/>
      <c r="AG171" s="722"/>
      <c r="AH171" s="722"/>
    </row>
    <row r="172" spans="7:34">
      <c r="G172" s="875"/>
      <c r="H172" s="875"/>
      <c r="I172" s="875"/>
      <c r="J172" s="875"/>
      <c r="K172" s="875"/>
      <c r="L172" s="875"/>
      <c r="M172" s="875"/>
      <c r="N172" s="875"/>
      <c r="O172" s="876"/>
      <c r="P172" s="876"/>
      <c r="Q172" s="876"/>
      <c r="R172" s="792"/>
      <c r="S172" s="722"/>
      <c r="T172" s="722"/>
      <c r="U172" s="722"/>
      <c r="V172" s="722"/>
      <c r="W172" s="722"/>
      <c r="X172" s="722"/>
      <c r="Y172" s="722"/>
      <c r="Z172" s="722"/>
      <c r="AA172" s="722"/>
      <c r="AB172" s="722"/>
      <c r="AC172" s="722"/>
      <c r="AD172" s="722"/>
      <c r="AE172" s="722"/>
      <c r="AF172" s="722"/>
      <c r="AG172" s="722"/>
      <c r="AH172" s="722"/>
    </row>
    <row r="173" spans="7:34">
      <c r="G173" s="875"/>
      <c r="H173" s="875"/>
      <c r="I173" s="875"/>
      <c r="J173" s="875"/>
      <c r="K173" s="875"/>
      <c r="L173" s="875"/>
      <c r="M173" s="875"/>
      <c r="N173" s="875"/>
      <c r="O173" s="876"/>
      <c r="P173" s="876"/>
      <c r="Q173" s="876"/>
      <c r="R173" s="792"/>
      <c r="S173" s="722"/>
      <c r="T173" s="722"/>
      <c r="U173" s="722"/>
      <c r="V173" s="722"/>
      <c r="W173" s="722"/>
      <c r="X173" s="722"/>
      <c r="Y173" s="722"/>
      <c r="Z173" s="722"/>
      <c r="AA173" s="722"/>
      <c r="AB173" s="722"/>
      <c r="AC173" s="722"/>
      <c r="AD173" s="722"/>
      <c r="AE173" s="722"/>
      <c r="AF173" s="722"/>
      <c r="AG173" s="722"/>
      <c r="AH173" s="722"/>
    </row>
    <row r="174" spans="7:34">
      <c r="G174" s="875"/>
      <c r="H174" s="875"/>
      <c r="I174" s="875"/>
      <c r="J174" s="875"/>
      <c r="K174" s="875"/>
      <c r="L174" s="875"/>
      <c r="M174" s="875"/>
      <c r="N174" s="875"/>
      <c r="O174" s="876"/>
      <c r="P174" s="876"/>
      <c r="Q174" s="876"/>
      <c r="R174" s="792"/>
      <c r="S174" s="722"/>
      <c r="T174" s="722"/>
      <c r="U174" s="722"/>
      <c r="V174" s="722"/>
      <c r="W174" s="722"/>
      <c r="X174" s="722"/>
      <c r="Y174" s="722"/>
      <c r="Z174" s="722"/>
      <c r="AA174" s="722"/>
      <c r="AB174" s="722"/>
      <c r="AC174" s="722"/>
      <c r="AD174" s="722"/>
      <c r="AE174" s="722"/>
      <c r="AF174" s="722"/>
      <c r="AG174" s="722"/>
      <c r="AH174" s="722"/>
    </row>
    <row r="175" spans="7:34">
      <c r="G175" s="875"/>
      <c r="H175" s="875"/>
      <c r="I175" s="875"/>
      <c r="J175" s="875"/>
      <c r="K175" s="875"/>
      <c r="L175" s="875"/>
      <c r="M175" s="875"/>
      <c r="N175" s="875"/>
      <c r="O175" s="876"/>
      <c r="P175" s="876"/>
      <c r="Q175" s="876"/>
      <c r="R175" s="792"/>
      <c r="S175" s="722"/>
      <c r="T175" s="722"/>
      <c r="U175" s="722"/>
      <c r="V175" s="722"/>
      <c r="W175" s="722"/>
      <c r="X175" s="722"/>
      <c r="Y175" s="722"/>
      <c r="Z175" s="722"/>
      <c r="AA175" s="722"/>
      <c r="AB175" s="722"/>
      <c r="AC175" s="722"/>
      <c r="AD175" s="722"/>
      <c r="AE175" s="722"/>
      <c r="AF175" s="722"/>
      <c r="AG175" s="722"/>
      <c r="AH175" s="722"/>
    </row>
    <row r="176" spans="7:34">
      <c r="G176" s="875"/>
      <c r="H176" s="875"/>
      <c r="I176" s="875"/>
      <c r="J176" s="875"/>
      <c r="K176" s="875"/>
      <c r="L176" s="875"/>
      <c r="M176" s="875"/>
      <c r="N176" s="875"/>
      <c r="O176" s="876"/>
      <c r="P176" s="876"/>
      <c r="Q176" s="876"/>
      <c r="R176" s="792"/>
      <c r="S176" s="722"/>
      <c r="T176" s="722"/>
      <c r="U176" s="722"/>
      <c r="V176" s="722"/>
      <c r="W176" s="722"/>
      <c r="X176" s="722"/>
      <c r="Y176" s="722"/>
      <c r="Z176" s="722"/>
      <c r="AA176" s="722"/>
      <c r="AB176" s="722"/>
      <c r="AC176" s="722"/>
      <c r="AD176" s="722"/>
      <c r="AE176" s="722"/>
      <c r="AF176" s="722"/>
      <c r="AG176" s="722"/>
      <c r="AH176" s="722"/>
    </row>
    <row r="177" spans="7:34">
      <c r="G177" s="875"/>
      <c r="H177" s="875"/>
      <c r="I177" s="875"/>
      <c r="J177" s="875"/>
      <c r="K177" s="875"/>
      <c r="L177" s="875"/>
      <c r="M177" s="875"/>
      <c r="N177" s="875"/>
      <c r="O177" s="876"/>
      <c r="P177" s="876"/>
      <c r="Q177" s="876"/>
      <c r="R177" s="792"/>
      <c r="S177" s="722"/>
      <c r="T177" s="722"/>
      <c r="U177" s="722"/>
      <c r="V177" s="722"/>
      <c r="W177" s="722"/>
      <c r="X177" s="722"/>
      <c r="Y177" s="722"/>
      <c r="Z177" s="722"/>
      <c r="AA177" s="722"/>
      <c r="AB177" s="722"/>
      <c r="AC177" s="722"/>
      <c r="AD177" s="722"/>
      <c r="AE177" s="722"/>
      <c r="AF177" s="722"/>
      <c r="AG177" s="722"/>
      <c r="AH177" s="722"/>
    </row>
    <row r="178" spans="7:34">
      <c r="G178" s="875"/>
      <c r="H178" s="875"/>
      <c r="I178" s="875"/>
      <c r="J178" s="875"/>
      <c r="K178" s="875"/>
      <c r="L178" s="875"/>
      <c r="M178" s="875"/>
      <c r="N178" s="875"/>
      <c r="O178" s="876"/>
      <c r="P178" s="876"/>
      <c r="Q178" s="876"/>
      <c r="R178" s="792"/>
      <c r="S178" s="722"/>
      <c r="T178" s="722"/>
      <c r="U178" s="722"/>
      <c r="V178" s="722"/>
      <c r="W178" s="722"/>
      <c r="X178" s="722"/>
      <c r="Y178" s="722"/>
      <c r="Z178" s="722"/>
      <c r="AA178" s="722"/>
      <c r="AB178" s="722"/>
      <c r="AC178" s="722"/>
      <c r="AD178" s="722"/>
      <c r="AE178" s="722"/>
      <c r="AF178" s="722"/>
      <c r="AG178" s="722"/>
      <c r="AH178" s="722"/>
    </row>
    <row r="179" spans="7:34">
      <c r="G179" s="875"/>
      <c r="H179" s="875"/>
      <c r="I179" s="875"/>
      <c r="J179" s="875"/>
      <c r="K179" s="875"/>
      <c r="L179" s="875"/>
      <c r="M179" s="875"/>
      <c r="N179" s="875"/>
      <c r="O179" s="876"/>
      <c r="P179" s="876"/>
      <c r="Q179" s="876"/>
      <c r="R179" s="792"/>
      <c r="S179" s="722"/>
      <c r="T179" s="722"/>
      <c r="U179" s="722"/>
      <c r="V179" s="722"/>
      <c r="W179" s="722"/>
      <c r="X179" s="722"/>
      <c r="Y179" s="722"/>
      <c r="Z179" s="722"/>
      <c r="AA179" s="722"/>
      <c r="AB179" s="722"/>
      <c r="AC179" s="722"/>
      <c r="AD179" s="722"/>
      <c r="AE179" s="722"/>
      <c r="AF179" s="722"/>
      <c r="AG179" s="722"/>
      <c r="AH179" s="722"/>
    </row>
    <row r="180" spans="7:34">
      <c r="G180" s="875"/>
      <c r="H180" s="875"/>
      <c r="I180" s="875"/>
      <c r="J180" s="875"/>
      <c r="K180" s="875"/>
      <c r="L180" s="875"/>
      <c r="M180" s="875"/>
      <c r="N180" s="875"/>
      <c r="O180" s="876"/>
      <c r="P180" s="876"/>
      <c r="Q180" s="876"/>
      <c r="R180" s="792"/>
      <c r="S180" s="722"/>
      <c r="T180" s="722"/>
      <c r="U180" s="722"/>
      <c r="V180" s="722"/>
      <c r="W180" s="722"/>
      <c r="X180" s="722"/>
      <c r="Y180" s="722"/>
      <c r="Z180" s="722"/>
      <c r="AA180" s="722"/>
      <c r="AB180" s="722"/>
      <c r="AC180" s="722"/>
      <c r="AD180" s="722"/>
      <c r="AE180" s="722"/>
      <c r="AF180" s="722"/>
      <c r="AG180" s="722"/>
      <c r="AH180" s="722"/>
    </row>
    <row r="181" spans="7:34">
      <c r="G181" s="875"/>
      <c r="H181" s="875"/>
      <c r="I181" s="875"/>
      <c r="J181" s="875"/>
      <c r="K181" s="875"/>
      <c r="L181" s="875"/>
      <c r="M181" s="875"/>
      <c r="N181" s="875"/>
      <c r="O181" s="876"/>
      <c r="P181" s="876"/>
      <c r="Q181" s="876"/>
      <c r="R181" s="792"/>
      <c r="S181" s="722"/>
      <c r="T181" s="722"/>
      <c r="U181" s="722"/>
      <c r="V181" s="722"/>
      <c r="W181" s="722"/>
      <c r="X181" s="722"/>
      <c r="Y181" s="722"/>
      <c r="Z181" s="722"/>
      <c r="AA181" s="722"/>
      <c r="AB181" s="722"/>
      <c r="AC181" s="722"/>
      <c r="AD181" s="722"/>
      <c r="AE181" s="722"/>
      <c r="AF181" s="722"/>
      <c r="AG181" s="722"/>
      <c r="AH181" s="722"/>
    </row>
    <row r="182" spans="7:34">
      <c r="G182" s="875"/>
      <c r="H182" s="875"/>
      <c r="I182" s="875"/>
      <c r="J182" s="875"/>
      <c r="K182" s="875"/>
      <c r="L182" s="875"/>
      <c r="M182" s="875"/>
      <c r="N182" s="875"/>
      <c r="O182" s="876"/>
      <c r="P182" s="876"/>
      <c r="Q182" s="876"/>
      <c r="R182" s="792"/>
      <c r="S182" s="722"/>
      <c r="T182" s="722"/>
      <c r="U182" s="722"/>
      <c r="V182" s="722"/>
      <c r="W182" s="722"/>
      <c r="X182" s="722"/>
      <c r="Y182" s="722"/>
      <c r="Z182" s="722"/>
      <c r="AA182" s="722"/>
      <c r="AB182" s="722"/>
      <c r="AC182" s="722"/>
      <c r="AD182" s="722"/>
      <c r="AE182" s="722"/>
      <c r="AF182" s="722"/>
      <c r="AG182" s="722"/>
      <c r="AH182" s="722"/>
    </row>
    <row r="183" spans="7:34">
      <c r="G183" s="875"/>
      <c r="H183" s="875"/>
      <c r="I183" s="875"/>
      <c r="J183" s="875"/>
      <c r="K183" s="875"/>
      <c r="L183" s="875"/>
      <c r="M183" s="875"/>
      <c r="N183" s="875"/>
      <c r="O183" s="876"/>
      <c r="P183" s="876"/>
      <c r="Q183" s="876"/>
      <c r="R183" s="792"/>
      <c r="S183" s="722"/>
      <c r="T183" s="722"/>
      <c r="U183" s="722"/>
      <c r="V183" s="722"/>
      <c r="W183" s="722"/>
      <c r="X183" s="722"/>
      <c r="Y183" s="722"/>
      <c r="Z183" s="722"/>
      <c r="AA183" s="722"/>
      <c r="AB183" s="722"/>
      <c r="AC183" s="722"/>
      <c r="AD183" s="722"/>
      <c r="AE183" s="722"/>
      <c r="AF183" s="722"/>
      <c r="AG183" s="722"/>
      <c r="AH183" s="722"/>
    </row>
    <row r="184" spans="7:34">
      <c r="G184" s="875"/>
      <c r="H184" s="875"/>
      <c r="I184" s="875"/>
      <c r="J184" s="875"/>
      <c r="K184" s="875"/>
      <c r="L184" s="875"/>
      <c r="M184" s="875"/>
      <c r="N184" s="875"/>
      <c r="O184" s="876"/>
      <c r="P184" s="876"/>
      <c r="Q184" s="876"/>
      <c r="R184" s="792"/>
      <c r="S184" s="722"/>
      <c r="T184" s="722"/>
      <c r="U184" s="722"/>
      <c r="V184" s="722"/>
      <c r="W184" s="722"/>
      <c r="X184" s="722"/>
      <c r="Y184" s="722"/>
      <c r="Z184" s="722"/>
      <c r="AA184" s="722"/>
      <c r="AB184" s="722"/>
      <c r="AC184" s="722"/>
      <c r="AD184" s="722"/>
      <c r="AE184" s="722"/>
      <c r="AF184" s="722"/>
      <c r="AG184" s="722"/>
      <c r="AH184" s="722"/>
    </row>
    <row r="185" spans="7:34">
      <c r="G185" s="875"/>
      <c r="H185" s="875"/>
      <c r="I185" s="875"/>
      <c r="J185" s="875"/>
      <c r="K185" s="875"/>
      <c r="L185" s="875"/>
      <c r="M185" s="875"/>
      <c r="N185" s="875"/>
      <c r="O185" s="876"/>
      <c r="P185" s="876"/>
      <c r="Q185" s="876"/>
      <c r="R185" s="792"/>
      <c r="S185" s="722"/>
      <c r="T185" s="722"/>
      <c r="U185" s="722"/>
      <c r="V185" s="722"/>
      <c r="W185" s="722"/>
      <c r="X185" s="722"/>
      <c r="Y185" s="722"/>
      <c r="Z185" s="722"/>
      <c r="AA185" s="722"/>
      <c r="AB185" s="722"/>
      <c r="AC185" s="722"/>
      <c r="AD185" s="722"/>
      <c r="AE185" s="722"/>
      <c r="AF185" s="722"/>
      <c r="AG185" s="722"/>
      <c r="AH185" s="722"/>
    </row>
    <row r="186" spans="7:34">
      <c r="G186" s="875"/>
      <c r="H186" s="875"/>
      <c r="I186" s="875"/>
      <c r="J186" s="875"/>
      <c r="K186" s="875"/>
      <c r="L186" s="875"/>
      <c r="M186" s="875"/>
      <c r="N186" s="875"/>
      <c r="O186" s="877"/>
      <c r="P186" s="877"/>
      <c r="Q186" s="877"/>
      <c r="R186" s="878"/>
    </row>
    <row r="187" spans="7:34">
      <c r="G187" s="875"/>
      <c r="H187" s="875"/>
      <c r="I187" s="875"/>
      <c r="J187" s="875"/>
      <c r="K187" s="875"/>
      <c r="L187" s="875"/>
      <c r="M187" s="875"/>
      <c r="N187" s="875"/>
      <c r="O187" s="877"/>
      <c r="P187" s="877"/>
      <c r="Q187" s="877"/>
      <c r="R187" s="878"/>
    </row>
    <row r="188" spans="7:34">
      <c r="G188" s="875"/>
      <c r="H188" s="875"/>
      <c r="I188" s="875"/>
      <c r="J188" s="875"/>
      <c r="K188" s="875"/>
      <c r="L188" s="875"/>
      <c r="M188" s="875"/>
      <c r="N188" s="875"/>
      <c r="O188" s="877"/>
      <c r="P188" s="877"/>
      <c r="Q188" s="877"/>
      <c r="R188" s="878"/>
    </row>
    <row r="189" spans="7:34">
      <c r="G189" s="875"/>
      <c r="H189" s="875"/>
      <c r="I189" s="875"/>
      <c r="J189" s="875"/>
      <c r="K189" s="875"/>
      <c r="L189" s="875"/>
      <c r="M189" s="875"/>
      <c r="N189" s="875"/>
      <c r="O189" s="877"/>
      <c r="P189" s="877"/>
      <c r="Q189" s="877"/>
      <c r="R189" s="878"/>
    </row>
    <row r="190" spans="7:34">
      <c r="G190" s="878"/>
      <c r="H190" s="878"/>
      <c r="I190" s="878"/>
      <c r="J190" s="878"/>
      <c r="K190" s="878"/>
      <c r="L190" s="878"/>
      <c r="M190" s="878"/>
      <c r="N190" s="878"/>
      <c r="O190" s="877"/>
      <c r="P190" s="877"/>
      <c r="Q190" s="877"/>
      <c r="R190" s="878"/>
    </row>
    <row r="191" spans="7:34">
      <c r="G191" s="878"/>
      <c r="H191" s="878"/>
      <c r="I191" s="878"/>
      <c r="J191" s="878"/>
      <c r="K191" s="878"/>
      <c r="L191" s="878"/>
      <c r="M191" s="878"/>
      <c r="N191" s="878"/>
      <c r="O191" s="877"/>
      <c r="P191" s="877"/>
      <c r="Q191" s="877"/>
      <c r="R191" s="878"/>
    </row>
    <row r="192" spans="7:34">
      <c r="G192" s="878"/>
      <c r="H192" s="878"/>
      <c r="I192" s="878"/>
      <c r="J192" s="878"/>
      <c r="K192" s="878"/>
      <c r="L192" s="878"/>
      <c r="M192" s="878"/>
      <c r="N192" s="878"/>
      <c r="O192" s="877"/>
      <c r="P192" s="877"/>
      <c r="Q192" s="877"/>
      <c r="R192" s="878"/>
    </row>
    <row r="193" spans="7:18">
      <c r="G193" s="878"/>
      <c r="H193" s="878"/>
      <c r="I193" s="878"/>
      <c r="J193" s="878"/>
      <c r="K193" s="878"/>
      <c r="L193" s="878"/>
      <c r="M193" s="878"/>
      <c r="N193" s="878"/>
      <c r="O193" s="877"/>
      <c r="P193" s="877"/>
      <c r="Q193" s="877"/>
      <c r="R193" s="878"/>
    </row>
    <row r="194" spans="7:18">
      <c r="G194" s="878"/>
      <c r="H194" s="878"/>
      <c r="I194" s="878"/>
      <c r="J194" s="878"/>
      <c r="K194" s="878"/>
      <c r="L194" s="878"/>
      <c r="M194" s="878"/>
      <c r="N194" s="878"/>
      <c r="O194" s="877"/>
      <c r="P194" s="877"/>
      <c r="Q194" s="877"/>
      <c r="R194" s="878"/>
    </row>
    <row r="195" spans="7:18">
      <c r="G195" s="878"/>
      <c r="H195" s="878"/>
      <c r="I195" s="878"/>
      <c r="J195" s="878"/>
      <c r="K195" s="878"/>
      <c r="L195" s="878"/>
      <c r="M195" s="878"/>
      <c r="N195" s="878"/>
      <c r="O195" s="877"/>
      <c r="P195" s="877"/>
      <c r="Q195" s="877"/>
      <c r="R195" s="878"/>
    </row>
    <row r="196" spans="7:18">
      <c r="G196" s="878"/>
      <c r="H196" s="878"/>
      <c r="I196" s="878"/>
      <c r="J196" s="878"/>
      <c r="K196" s="878"/>
      <c r="L196" s="878"/>
      <c r="M196" s="878"/>
      <c r="N196" s="878"/>
      <c r="O196" s="877"/>
      <c r="P196" s="877"/>
      <c r="Q196" s="877"/>
      <c r="R196" s="878"/>
    </row>
    <row r="197" spans="7:18">
      <c r="G197" s="878"/>
      <c r="H197" s="878"/>
      <c r="I197" s="878"/>
      <c r="J197" s="878"/>
      <c r="K197" s="878"/>
      <c r="L197" s="878"/>
      <c r="M197" s="878"/>
      <c r="N197" s="878"/>
      <c r="O197" s="877"/>
      <c r="P197" s="877"/>
      <c r="Q197" s="877"/>
      <c r="R197" s="878"/>
    </row>
    <row r="198" spans="7:18">
      <c r="G198" s="878"/>
      <c r="H198" s="878"/>
      <c r="I198" s="878"/>
      <c r="J198" s="878"/>
      <c r="K198" s="878"/>
      <c r="L198" s="878"/>
      <c r="M198" s="878"/>
      <c r="N198" s="878"/>
      <c r="O198" s="877"/>
      <c r="P198" s="877"/>
      <c r="Q198" s="877"/>
      <c r="R198" s="878"/>
    </row>
    <row r="199" spans="7:18">
      <c r="G199" s="878"/>
      <c r="H199" s="878"/>
      <c r="I199" s="878"/>
      <c r="J199" s="878"/>
      <c r="K199" s="878"/>
      <c r="L199" s="878"/>
      <c r="M199" s="878"/>
      <c r="N199" s="878"/>
      <c r="O199" s="877"/>
      <c r="P199" s="877"/>
      <c r="Q199" s="877"/>
      <c r="R199" s="878"/>
    </row>
    <row r="200" spans="7:18">
      <c r="G200" s="878"/>
      <c r="H200" s="878"/>
      <c r="I200" s="878"/>
      <c r="J200" s="878"/>
      <c r="K200" s="878"/>
      <c r="L200" s="878"/>
      <c r="M200" s="878"/>
      <c r="N200" s="878"/>
      <c r="O200" s="877"/>
      <c r="P200" s="877"/>
      <c r="Q200" s="877"/>
      <c r="R200" s="878"/>
    </row>
    <row r="201" spans="7:18">
      <c r="G201" s="878"/>
      <c r="H201" s="878"/>
      <c r="I201" s="878"/>
      <c r="J201" s="878"/>
      <c r="K201" s="878"/>
      <c r="L201" s="878"/>
      <c r="M201" s="878"/>
      <c r="N201" s="878"/>
      <c r="O201" s="877"/>
      <c r="P201" s="877"/>
      <c r="Q201" s="877"/>
      <c r="R201" s="878"/>
    </row>
    <row r="202" spans="7:18">
      <c r="G202" s="878"/>
      <c r="H202" s="878"/>
      <c r="I202" s="878"/>
      <c r="J202" s="878"/>
      <c r="K202" s="878"/>
      <c r="L202" s="878"/>
      <c r="M202" s="878"/>
      <c r="N202" s="878"/>
      <c r="O202" s="877"/>
      <c r="P202" s="877"/>
      <c r="Q202" s="877"/>
      <c r="R202" s="878"/>
    </row>
    <row r="203" spans="7:18">
      <c r="G203" s="878"/>
      <c r="H203" s="878"/>
      <c r="I203" s="878"/>
      <c r="J203" s="878"/>
      <c r="K203" s="878"/>
      <c r="L203" s="878"/>
      <c r="M203" s="878"/>
      <c r="N203" s="878"/>
      <c r="O203" s="877"/>
      <c r="P203" s="877"/>
      <c r="Q203" s="877"/>
      <c r="R203" s="878"/>
    </row>
    <row r="204" spans="7:18">
      <c r="G204" s="878"/>
      <c r="H204" s="878"/>
      <c r="I204" s="878"/>
      <c r="J204" s="878"/>
      <c r="K204" s="878"/>
      <c r="L204" s="878"/>
      <c r="M204" s="878"/>
      <c r="N204" s="878"/>
      <c r="O204" s="877"/>
      <c r="P204" s="877"/>
      <c r="Q204" s="877"/>
      <c r="R204" s="878"/>
    </row>
    <row r="205" spans="7:18">
      <c r="G205" s="878"/>
      <c r="H205" s="878"/>
      <c r="I205" s="878"/>
      <c r="J205" s="878"/>
      <c r="K205" s="878"/>
      <c r="L205" s="878"/>
      <c r="M205" s="878"/>
      <c r="N205" s="878"/>
      <c r="O205" s="877"/>
      <c r="P205" s="877"/>
      <c r="Q205" s="877"/>
      <c r="R205" s="878"/>
    </row>
    <row r="206" spans="7:18">
      <c r="G206" s="878"/>
      <c r="H206" s="878"/>
      <c r="I206" s="878"/>
      <c r="J206" s="878"/>
      <c r="K206" s="878"/>
      <c r="L206" s="878"/>
      <c r="M206" s="878"/>
      <c r="N206" s="878"/>
      <c r="O206" s="877"/>
      <c r="P206" s="877"/>
      <c r="Q206" s="877"/>
      <c r="R206" s="878"/>
    </row>
    <row r="207" spans="7:18">
      <c r="G207" s="878"/>
      <c r="H207" s="878"/>
      <c r="I207" s="878"/>
      <c r="J207" s="878"/>
      <c r="K207" s="878"/>
      <c r="L207" s="878"/>
      <c r="M207" s="878"/>
      <c r="N207" s="878"/>
      <c r="O207" s="877"/>
      <c r="P207" s="877"/>
      <c r="Q207" s="877"/>
      <c r="R207" s="878"/>
    </row>
    <row r="208" spans="7:18">
      <c r="G208" s="878"/>
      <c r="H208" s="878"/>
      <c r="I208" s="878"/>
      <c r="J208" s="878"/>
      <c r="K208" s="878"/>
      <c r="L208" s="878"/>
      <c r="M208" s="878"/>
      <c r="N208" s="878"/>
      <c r="O208" s="877"/>
      <c r="P208" s="877"/>
      <c r="Q208" s="877"/>
      <c r="R208" s="878"/>
    </row>
    <row r="209" spans="7:18">
      <c r="G209" s="878"/>
      <c r="H209" s="878"/>
      <c r="I209" s="878"/>
      <c r="J209" s="878"/>
      <c r="K209" s="878"/>
      <c r="L209" s="878"/>
      <c r="M209" s="878"/>
      <c r="N209" s="878"/>
      <c r="O209" s="877"/>
      <c r="P209" s="877"/>
      <c r="Q209" s="877"/>
      <c r="R209" s="878"/>
    </row>
    <row r="210" spans="7:18">
      <c r="G210" s="878"/>
      <c r="H210" s="878"/>
      <c r="I210" s="878"/>
      <c r="J210" s="878"/>
      <c r="K210" s="878"/>
      <c r="L210" s="878"/>
      <c r="M210" s="878"/>
      <c r="N210" s="878"/>
      <c r="O210" s="877"/>
      <c r="P210" s="877"/>
      <c r="Q210" s="877"/>
      <c r="R210" s="878"/>
    </row>
    <row r="211" spans="7:18">
      <c r="G211" s="878"/>
      <c r="H211" s="878"/>
      <c r="I211" s="878"/>
      <c r="J211" s="878"/>
      <c r="K211" s="878"/>
      <c r="L211" s="878"/>
      <c r="M211" s="878"/>
      <c r="N211" s="878"/>
      <c r="O211" s="877"/>
      <c r="P211" s="877"/>
      <c r="Q211" s="877"/>
      <c r="R211" s="878"/>
    </row>
    <row r="212" spans="7:18">
      <c r="G212" s="878"/>
      <c r="H212" s="878"/>
      <c r="I212" s="878"/>
      <c r="J212" s="878"/>
      <c r="K212" s="878"/>
      <c r="L212" s="878"/>
      <c r="M212" s="878"/>
      <c r="N212" s="878"/>
      <c r="O212" s="877"/>
      <c r="P212" s="877"/>
      <c r="Q212" s="877"/>
      <c r="R212" s="878"/>
    </row>
    <row r="213" spans="7:18">
      <c r="G213" s="878"/>
      <c r="H213" s="878"/>
      <c r="I213" s="878"/>
      <c r="J213" s="878"/>
      <c r="K213" s="878"/>
      <c r="L213" s="878"/>
      <c r="M213" s="878"/>
      <c r="N213" s="878"/>
      <c r="O213" s="877"/>
      <c r="P213" s="877"/>
      <c r="Q213" s="877"/>
      <c r="R213" s="878"/>
    </row>
    <row r="214" spans="7:18">
      <c r="G214" s="878"/>
      <c r="H214" s="878"/>
      <c r="I214" s="878"/>
      <c r="J214" s="878"/>
      <c r="K214" s="878"/>
      <c r="L214" s="878"/>
      <c r="M214" s="878"/>
      <c r="N214" s="878"/>
      <c r="O214" s="877"/>
      <c r="P214" s="877"/>
      <c r="Q214" s="877"/>
      <c r="R214" s="878"/>
    </row>
    <row r="215" spans="7:18">
      <c r="G215" s="878"/>
      <c r="H215" s="878"/>
      <c r="I215" s="878"/>
      <c r="J215" s="878"/>
      <c r="K215" s="878"/>
      <c r="L215" s="878"/>
      <c r="M215" s="878"/>
      <c r="N215" s="878"/>
      <c r="O215" s="877"/>
      <c r="P215" s="877"/>
      <c r="Q215" s="877"/>
      <c r="R215" s="878"/>
    </row>
    <row r="216" spans="7:18">
      <c r="G216" s="878"/>
      <c r="H216" s="878"/>
      <c r="I216" s="878"/>
      <c r="J216" s="878"/>
      <c r="K216" s="878"/>
      <c r="L216" s="878"/>
      <c r="M216" s="878"/>
      <c r="N216" s="878"/>
      <c r="O216" s="877"/>
      <c r="P216" s="877"/>
      <c r="Q216" s="877"/>
      <c r="R216" s="878"/>
    </row>
    <row r="217" spans="7:18">
      <c r="G217" s="878"/>
      <c r="H217" s="878"/>
      <c r="I217" s="878"/>
      <c r="J217" s="878"/>
      <c r="K217" s="878"/>
      <c r="L217" s="878"/>
      <c r="M217" s="878"/>
      <c r="N217" s="878"/>
      <c r="O217" s="877"/>
      <c r="P217" s="877"/>
      <c r="Q217" s="877"/>
      <c r="R217" s="878"/>
    </row>
    <row r="218" spans="7:18">
      <c r="G218" s="878"/>
      <c r="H218" s="878"/>
      <c r="I218" s="878"/>
      <c r="J218" s="878"/>
      <c r="K218" s="878"/>
      <c r="L218" s="878"/>
      <c r="M218" s="878"/>
      <c r="N218" s="878"/>
      <c r="O218" s="877"/>
      <c r="P218" s="877"/>
      <c r="Q218" s="877"/>
      <c r="R218" s="878"/>
    </row>
    <row r="219" spans="7:18">
      <c r="G219" s="878"/>
      <c r="H219" s="878"/>
      <c r="I219" s="878"/>
      <c r="J219" s="878"/>
      <c r="K219" s="878"/>
      <c r="L219" s="878"/>
      <c r="M219" s="878"/>
      <c r="N219" s="878"/>
      <c r="O219" s="877"/>
      <c r="P219" s="877"/>
      <c r="Q219" s="877"/>
      <c r="R219" s="878"/>
    </row>
    <row r="220" spans="7:18">
      <c r="G220" s="878"/>
      <c r="H220" s="878"/>
      <c r="I220" s="878"/>
      <c r="J220" s="878"/>
      <c r="K220" s="878"/>
      <c r="L220" s="878"/>
      <c r="M220" s="878"/>
      <c r="N220" s="878"/>
      <c r="O220" s="877"/>
      <c r="P220" s="877"/>
      <c r="Q220" s="877"/>
      <c r="R220" s="878"/>
    </row>
    <row r="221" spans="7:18">
      <c r="G221" s="878"/>
      <c r="H221" s="878"/>
      <c r="I221" s="878"/>
      <c r="J221" s="878"/>
      <c r="K221" s="878"/>
      <c r="L221" s="878"/>
      <c r="M221" s="878"/>
      <c r="N221" s="878"/>
      <c r="O221" s="877"/>
      <c r="P221" s="877"/>
      <c r="Q221" s="877"/>
      <c r="R221" s="878"/>
    </row>
    <row r="222" spans="7:18">
      <c r="G222" s="878"/>
      <c r="H222" s="878"/>
      <c r="I222" s="878"/>
      <c r="J222" s="878"/>
      <c r="K222" s="878"/>
      <c r="L222" s="878"/>
      <c r="M222" s="878"/>
      <c r="N222" s="878"/>
      <c r="O222" s="877"/>
      <c r="P222" s="877"/>
      <c r="Q222" s="877"/>
      <c r="R222" s="878"/>
    </row>
    <row r="223" spans="7:18">
      <c r="G223" s="878"/>
      <c r="H223" s="878"/>
      <c r="I223" s="878"/>
      <c r="J223" s="878"/>
      <c r="K223" s="878"/>
      <c r="L223" s="878"/>
      <c r="M223" s="878"/>
      <c r="N223" s="878"/>
      <c r="O223" s="877"/>
      <c r="P223" s="877"/>
      <c r="Q223" s="877"/>
      <c r="R223" s="878"/>
    </row>
    <row r="224" spans="7:18">
      <c r="G224" s="878"/>
      <c r="H224" s="878"/>
      <c r="I224" s="878"/>
      <c r="J224" s="878"/>
      <c r="K224" s="878"/>
      <c r="L224" s="878"/>
      <c r="M224" s="878"/>
      <c r="N224" s="878"/>
      <c r="O224" s="877"/>
      <c r="P224" s="877"/>
      <c r="Q224" s="877"/>
      <c r="R224" s="878"/>
    </row>
    <row r="225" spans="7:18">
      <c r="G225" s="878"/>
      <c r="H225" s="878"/>
      <c r="I225" s="878"/>
      <c r="J225" s="878"/>
      <c r="K225" s="878"/>
      <c r="L225" s="878"/>
      <c r="M225" s="878"/>
      <c r="N225" s="878"/>
      <c r="O225" s="877"/>
      <c r="P225" s="877"/>
      <c r="Q225" s="877"/>
      <c r="R225" s="878"/>
    </row>
    <row r="226" spans="7:18">
      <c r="G226" s="878"/>
      <c r="H226" s="878"/>
      <c r="I226" s="878"/>
      <c r="J226" s="878"/>
      <c r="K226" s="878"/>
      <c r="L226" s="878"/>
      <c r="M226" s="878"/>
      <c r="N226" s="878"/>
      <c r="O226" s="877"/>
      <c r="P226" s="877"/>
      <c r="Q226" s="877"/>
      <c r="R226" s="878"/>
    </row>
    <row r="227" spans="7:18">
      <c r="G227" s="878"/>
      <c r="H227" s="878"/>
      <c r="I227" s="878"/>
      <c r="J227" s="878"/>
      <c r="K227" s="878"/>
      <c r="L227" s="878"/>
      <c r="M227" s="878"/>
      <c r="N227" s="878"/>
      <c r="O227" s="877"/>
      <c r="P227" s="877"/>
      <c r="Q227" s="877"/>
      <c r="R227" s="878"/>
    </row>
    <row r="228" spans="7:18">
      <c r="G228" s="878"/>
      <c r="H228" s="878"/>
      <c r="I228" s="878"/>
      <c r="J228" s="878"/>
      <c r="K228" s="878"/>
      <c r="L228" s="878"/>
      <c r="M228" s="878"/>
      <c r="N228" s="878"/>
      <c r="O228" s="877"/>
      <c r="P228" s="877"/>
      <c r="Q228" s="877"/>
      <c r="R228" s="878"/>
    </row>
    <row r="229" spans="7:18">
      <c r="G229" s="878"/>
      <c r="H229" s="878"/>
      <c r="I229" s="878"/>
      <c r="J229" s="878"/>
      <c r="K229" s="878"/>
      <c r="L229" s="878"/>
      <c r="M229" s="878"/>
      <c r="N229" s="878"/>
      <c r="O229" s="877"/>
      <c r="P229" s="877"/>
      <c r="Q229" s="877"/>
      <c r="R229" s="878"/>
    </row>
    <row r="230" spans="7:18">
      <c r="G230" s="878"/>
      <c r="H230" s="878"/>
      <c r="I230" s="878"/>
      <c r="J230" s="878"/>
      <c r="K230" s="878"/>
      <c r="L230" s="878"/>
      <c r="M230" s="878"/>
      <c r="N230" s="878"/>
      <c r="O230" s="877"/>
      <c r="P230" s="877"/>
      <c r="Q230" s="877"/>
      <c r="R230" s="878"/>
    </row>
    <row r="231" spans="7:18">
      <c r="G231" s="878"/>
      <c r="H231" s="878"/>
      <c r="I231" s="878"/>
      <c r="J231" s="878"/>
      <c r="K231" s="878"/>
      <c r="L231" s="878"/>
      <c r="M231" s="878"/>
      <c r="N231" s="878"/>
      <c r="O231" s="877"/>
      <c r="P231" s="877"/>
      <c r="Q231" s="877"/>
      <c r="R231" s="878"/>
    </row>
    <row r="232" spans="7:18">
      <c r="G232" s="878"/>
      <c r="H232" s="878"/>
      <c r="I232" s="878"/>
      <c r="J232" s="878"/>
      <c r="K232" s="878"/>
      <c r="L232" s="878"/>
      <c r="M232" s="878"/>
      <c r="N232" s="878"/>
      <c r="O232" s="877"/>
      <c r="P232" s="877"/>
      <c r="Q232" s="877"/>
      <c r="R232" s="878"/>
    </row>
    <row r="233" spans="7:18">
      <c r="G233" s="878"/>
      <c r="H233" s="878"/>
      <c r="I233" s="878"/>
      <c r="J233" s="878"/>
      <c r="K233" s="878"/>
      <c r="L233" s="878"/>
      <c r="M233" s="878"/>
      <c r="N233" s="878"/>
      <c r="O233" s="877"/>
      <c r="P233" s="877"/>
      <c r="Q233" s="877"/>
      <c r="R233" s="878"/>
    </row>
    <row r="234" spans="7:18">
      <c r="G234" s="878"/>
      <c r="H234" s="878"/>
      <c r="I234" s="878"/>
      <c r="J234" s="878"/>
      <c r="K234" s="878"/>
      <c r="L234" s="878"/>
      <c r="M234" s="878"/>
      <c r="N234" s="878"/>
      <c r="O234" s="877"/>
      <c r="P234" s="877"/>
      <c r="Q234" s="877"/>
      <c r="R234" s="878"/>
    </row>
    <row r="235" spans="7:18">
      <c r="G235" s="878"/>
      <c r="H235" s="878"/>
      <c r="I235" s="878"/>
      <c r="J235" s="878"/>
      <c r="K235" s="878"/>
      <c r="L235" s="878"/>
      <c r="M235" s="878"/>
      <c r="N235" s="878"/>
      <c r="O235" s="877"/>
      <c r="P235" s="877"/>
      <c r="Q235" s="877"/>
      <c r="R235" s="878"/>
    </row>
    <row r="236" spans="7:18">
      <c r="G236" s="878"/>
      <c r="H236" s="878"/>
      <c r="I236" s="878"/>
      <c r="J236" s="878"/>
      <c r="K236" s="878"/>
      <c r="L236" s="878"/>
      <c r="M236" s="878"/>
      <c r="N236" s="878"/>
      <c r="O236" s="877"/>
      <c r="P236" s="877"/>
      <c r="Q236" s="877"/>
      <c r="R236" s="878"/>
    </row>
    <row r="237" spans="7:18">
      <c r="G237" s="878"/>
      <c r="H237" s="878"/>
      <c r="I237" s="878"/>
      <c r="J237" s="878"/>
      <c r="K237" s="878"/>
      <c r="L237" s="878"/>
      <c r="M237" s="878"/>
      <c r="N237" s="878"/>
      <c r="O237" s="877"/>
      <c r="P237" s="877"/>
      <c r="Q237" s="877"/>
      <c r="R237" s="878"/>
    </row>
    <row r="238" spans="7:18">
      <c r="G238" s="878"/>
      <c r="H238" s="878"/>
      <c r="I238" s="878"/>
      <c r="J238" s="878"/>
      <c r="K238" s="878"/>
      <c r="L238" s="878"/>
      <c r="M238" s="878"/>
      <c r="N238" s="878"/>
      <c r="O238" s="877"/>
      <c r="P238" s="877"/>
      <c r="Q238" s="877"/>
      <c r="R238" s="878"/>
    </row>
    <row r="239" spans="7:18">
      <c r="G239" s="878"/>
      <c r="H239" s="878"/>
      <c r="I239" s="878"/>
      <c r="J239" s="878"/>
      <c r="K239" s="878"/>
      <c r="L239" s="878"/>
      <c r="M239" s="878"/>
      <c r="N239" s="878"/>
      <c r="O239" s="877"/>
      <c r="P239" s="877"/>
      <c r="Q239" s="877"/>
      <c r="R239" s="878"/>
    </row>
    <row r="240" spans="7:18">
      <c r="G240" s="878"/>
      <c r="H240" s="878"/>
      <c r="I240" s="878"/>
      <c r="J240" s="878"/>
      <c r="K240" s="878"/>
      <c r="L240" s="878"/>
      <c r="M240" s="878"/>
      <c r="N240" s="878"/>
      <c r="O240" s="877"/>
      <c r="P240" s="877"/>
      <c r="Q240" s="877"/>
      <c r="R240" s="878"/>
    </row>
    <row r="241" spans="7:18">
      <c r="G241" s="878"/>
      <c r="H241" s="878"/>
      <c r="I241" s="878"/>
      <c r="J241" s="878"/>
      <c r="K241" s="878"/>
      <c r="L241" s="878"/>
      <c r="M241" s="878"/>
      <c r="N241" s="878"/>
      <c r="O241" s="877"/>
      <c r="P241" s="877"/>
      <c r="Q241" s="877"/>
      <c r="R241" s="878"/>
    </row>
    <row r="242" spans="7:18">
      <c r="G242" s="878"/>
      <c r="H242" s="878"/>
      <c r="I242" s="878"/>
      <c r="J242" s="878"/>
      <c r="K242" s="878"/>
      <c r="L242" s="878"/>
      <c r="M242" s="878"/>
      <c r="N242" s="878"/>
      <c r="O242" s="877"/>
      <c r="P242" s="877"/>
      <c r="Q242" s="877"/>
      <c r="R242" s="878"/>
    </row>
    <row r="243" spans="7:18">
      <c r="G243" s="878"/>
      <c r="H243" s="878"/>
      <c r="I243" s="878"/>
      <c r="J243" s="878"/>
      <c r="K243" s="878"/>
      <c r="L243" s="878"/>
      <c r="M243" s="878"/>
      <c r="N243" s="878"/>
      <c r="O243" s="877"/>
      <c r="P243" s="877"/>
      <c r="Q243" s="877"/>
      <c r="R243" s="878"/>
    </row>
    <row r="244" spans="7:18">
      <c r="G244" s="878"/>
      <c r="H244" s="878"/>
      <c r="I244" s="878"/>
      <c r="J244" s="878"/>
      <c r="K244" s="878"/>
      <c r="L244" s="878"/>
      <c r="M244" s="878"/>
      <c r="N244" s="878"/>
      <c r="O244" s="877"/>
      <c r="P244" s="877"/>
      <c r="Q244" s="877"/>
      <c r="R244" s="878"/>
    </row>
    <row r="245" spans="7:18">
      <c r="G245" s="878"/>
      <c r="H245" s="878"/>
      <c r="I245" s="878"/>
      <c r="J245" s="878"/>
      <c r="K245" s="878"/>
      <c r="L245" s="878"/>
      <c r="M245" s="878"/>
      <c r="N245" s="878"/>
      <c r="O245" s="877"/>
      <c r="P245" s="877"/>
      <c r="Q245" s="877"/>
      <c r="R245" s="878"/>
    </row>
    <row r="246" spans="7:18">
      <c r="G246" s="878"/>
      <c r="H246" s="878"/>
      <c r="I246" s="878"/>
      <c r="J246" s="878"/>
      <c r="K246" s="878"/>
      <c r="L246" s="878"/>
      <c r="M246" s="878"/>
      <c r="N246" s="878"/>
      <c r="O246" s="877"/>
      <c r="P246" s="877"/>
      <c r="Q246" s="877"/>
      <c r="R246" s="878"/>
    </row>
    <row r="247" spans="7:18">
      <c r="G247" s="878"/>
      <c r="H247" s="878"/>
      <c r="I247" s="878"/>
      <c r="J247" s="878"/>
      <c r="K247" s="878"/>
      <c r="L247" s="878"/>
      <c r="M247" s="878"/>
      <c r="N247" s="878"/>
      <c r="O247" s="877"/>
      <c r="P247" s="877"/>
      <c r="Q247" s="877"/>
      <c r="R247" s="878"/>
    </row>
    <row r="248" spans="7:18">
      <c r="G248" s="878"/>
      <c r="H248" s="878"/>
      <c r="I248" s="878"/>
      <c r="J248" s="878"/>
      <c r="K248" s="878"/>
      <c r="L248" s="878"/>
      <c r="M248" s="878"/>
      <c r="N248" s="878"/>
      <c r="O248" s="877"/>
      <c r="P248" s="877"/>
      <c r="Q248" s="877"/>
      <c r="R248" s="878"/>
    </row>
    <row r="249" spans="7:18">
      <c r="G249" s="878"/>
      <c r="H249" s="878"/>
      <c r="I249" s="878"/>
      <c r="J249" s="878"/>
      <c r="K249" s="878"/>
      <c r="L249" s="878"/>
      <c r="M249" s="878"/>
      <c r="N249" s="878"/>
      <c r="O249" s="878"/>
      <c r="P249" s="878"/>
      <c r="Q249" s="878"/>
      <c r="R249" s="878"/>
    </row>
    <row r="250" spans="7:18">
      <c r="G250" s="878"/>
      <c r="H250" s="878"/>
      <c r="I250" s="878"/>
      <c r="J250" s="878"/>
      <c r="K250" s="878"/>
      <c r="L250" s="878"/>
      <c r="M250" s="878"/>
      <c r="N250" s="878"/>
      <c r="O250" s="878"/>
      <c r="P250" s="878"/>
      <c r="Q250" s="878"/>
      <c r="R250" s="878"/>
    </row>
    <row r="251" spans="7:18">
      <c r="G251" s="878"/>
      <c r="H251" s="878"/>
      <c r="I251" s="878"/>
      <c r="J251" s="878"/>
      <c r="K251" s="878"/>
      <c r="L251" s="878"/>
      <c r="M251" s="878"/>
      <c r="N251" s="878"/>
      <c r="O251" s="878"/>
      <c r="P251" s="878"/>
      <c r="Q251" s="878"/>
      <c r="R251" s="878"/>
    </row>
    <row r="252" spans="7:18">
      <c r="G252" s="878"/>
      <c r="H252" s="878"/>
      <c r="I252" s="878"/>
      <c r="J252" s="878"/>
      <c r="K252" s="878"/>
      <c r="L252" s="878"/>
      <c r="M252" s="878"/>
      <c r="N252" s="878"/>
      <c r="O252" s="878"/>
      <c r="P252" s="878"/>
      <c r="Q252" s="878"/>
      <c r="R252" s="878"/>
    </row>
    <row r="253" spans="7:18">
      <c r="G253" s="878"/>
      <c r="H253" s="878"/>
      <c r="I253" s="878"/>
      <c r="J253" s="878"/>
      <c r="K253" s="878"/>
      <c r="L253" s="878"/>
      <c r="M253" s="878"/>
      <c r="N253" s="878"/>
      <c r="O253" s="878"/>
      <c r="P253" s="878"/>
      <c r="Q253" s="878"/>
      <c r="R253" s="878"/>
    </row>
    <row r="254" spans="7:18">
      <c r="G254" s="878"/>
      <c r="H254" s="878"/>
      <c r="I254" s="878"/>
      <c r="J254" s="878"/>
      <c r="K254" s="878"/>
      <c r="L254" s="878"/>
      <c r="M254" s="878"/>
      <c r="N254" s="878"/>
      <c r="O254" s="878"/>
      <c r="P254" s="878"/>
      <c r="Q254" s="878"/>
      <c r="R254" s="878"/>
    </row>
    <row r="255" spans="7:18">
      <c r="G255" s="878"/>
      <c r="H255" s="878"/>
      <c r="I255" s="878"/>
      <c r="J255" s="878"/>
      <c r="K255" s="878"/>
      <c r="L255" s="878"/>
      <c r="M255" s="878"/>
      <c r="N255" s="878"/>
      <c r="O255" s="878"/>
      <c r="P255" s="878"/>
      <c r="Q255" s="878"/>
      <c r="R255" s="878"/>
    </row>
    <row r="256" spans="7:18">
      <c r="G256" s="878"/>
      <c r="H256" s="878"/>
      <c r="I256" s="878"/>
      <c r="J256" s="878"/>
      <c r="K256" s="878"/>
      <c r="L256" s="878"/>
      <c r="M256" s="878"/>
      <c r="N256" s="878"/>
      <c r="O256" s="878"/>
      <c r="P256" s="878"/>
      <c r="Q256" s="878"/>
      <c r="R256" s="878"/>
    </row>
    <row r="257" spans="7:18">
      <c r="G257" s="878"/>
      <c r="H257" s="878"/>
      <c r="I257" s="878"/>
      <c r="J257" s="878"/>
      <c r="K257" s="878"/>
      <c r="L257" s="878"/>
      <c r="M257" s="878"/>
      <c r="N257" s="878"/>
      <c r="O257" s="878"/>
      <c r="P257" s="878"/>
      <c r="Q257" s="878"/>
      <c r="R257" s="878"/>
    </row>
    <row r="258" spans="7:18">
      <c r="G258" s="878"/>
      <c r="H258" s="878"/>
      <c r="I258" s="878"/>
      <c r="J258" s="878"/>
      <c r="K258" s="878"/>
      <c r="L258" s="878"/>
      <c r="M258" s="878"/>
      <c r="N258" s="878"/>
      <c r="O258" s="878"/>
      <c r="P258" s="878"/>
      <c r="Q258" s="878"/>
      <c r="R258" s="878"/>
    </row>
    <row r="259" spans="7:18">
      <c r="G259" s="878"/>
      <c r="H259" s="878"/>
      <c r="I259" s="878"/>
      <c r="J259" s="878"/>
      <c r="K259" s="878"/>
      <c r="L259" s="878"/>
      <c r="M259" s="878"/>
      <c r="N259" s="878"/>
      <c r="O259" s="878"/>
      <c r="P259" s="878"/>
      <c r="Q259" s="878"/>
      <c r="R259" s="878"/>
    </row>
    <row r="260" spans="7:18">
      <c r="G260" s="878"/>
      <c r="H260" s="878"/>
      <c r="I260" s="878"/>
      <c r="J260" s="878"/>
      <c r="K260" s="878"/>
      <c r="L260" s="878"/>
      <c r="M260" s="878"/>
      <c r="N260" s="878"/>
      <c r="O260" s="878"/>
      <c r="P260" s="878"/>
      <c r="Q260" s="878"/>
      <c r="R260" s="878"/>
    </row>
    <row r="261" spans="7:18">
      <c r="G261" s="878"/>
      <c r="H261" s="878"/>
      <c r="I261" s="878"/>
      <c r="J261" s="878"/>
      <c r="K261" s="878"/>
      <c r="L261" s="878"/>
      <c r="M261" s="878"/>
      <c r="N261" s="878"/>
      <c r="O261" s="878"/>
      <c r="P261" s="878"/>
      <c r="Q261" s="878"/>
      <c r="R261" s="878"/>
    </row>
    <row r="262" spans="7:18">
      <c r="G262" s="878"/>
      <c r="H262" s="878"/>
      <c r="I262" s="878"/>
      <c r="J262" s="878"/>
      <c r="K262" s="878"/>
      <c r="L262" s="878"/>
      <c r="M262" s="878"/>
      <c r="N262" s="878"/>
      <c r="O262" s="878"/>
      <c r="P262" s="878"/>
      <c r="Q262" s="878"/>
      <c r="R262" s="878"/>
    </row>
    <row r="263" spans="7:18">
      <c r="G263" s="878"/>
      <c r="H263" s="878"/>
      <c r="I263" s="878"/>
      <c r="J263" s="878"/>
      <c r="K263" s="878"/>
      <c r="L263" s="878"/>
      <c r="M263" s="878"/>
      <c r="N263" s="878"/>
      <c r="O263" s="878"/>
      <c r="P263" s="878"/>
      <c r="Q263" s="878"/>
      <c r="R263" s="878"/>
    </row>
    <row r="264" spans="7:18">
      <c r="G264" s="878"/>
      <c r="H264" s="878"/>
      <c r="I264" s="878"/>
      <c r="J264" s="878"/>
      <c r="K264" s="878"/>
      <c r="L264" s="878"/>
      <c r="M264" s="878"/>
      <c r="N264" s="878"/>
      <c r="O264" s="878"/>
      <c r="P264" s="878"/>
      <c r="Q264" s="878"/>
      <c r="R264" s="878"/>
    </row>
    <row r="265" spans="7:18">
      <c r="G265" s="878"/>
      <c r="H265" s="878"/>
      <c r="I265" s="878"/>
      <c r="J265" s="878"/>
      <c r="K265" s="878"/>
      <c r="L265" s="878"/>
      <c r="M265" s="878"/>
      <c r="N265" s="878"/>
      <c r="O265" s="878"/>
      <c r="P265" s="878"/>
      <c r="Q265" s="878"/>
      <c r="R265" s="878"/>
    </row>
    <row r="266" spans="7:18">
      <c r="G266" s="878"/>
      <c r="H266" s="878"/>
      <c r="I266" s="878"/>
      <c r="J266" s="878"/>
      <c r="K266" s="878"/>
      <c r="L266" s="878"/>
      <c r="M266" s="878"/>
      <c r="N266" s="878"/>
      <c r="O266" s="878"/>
      <c r="P266" s="878"/>
      <c r="Q266" s="878"/>
      <c r="R266" s="878"/>
    </row>
    <row r="267" spans="7:18">
      <c r="G267" s="878"/>
      <c r="H267" s="878"/>
      <c r="I267" s="878"/>
      <c r="J267" s="878"/>
      <c r="K267" s="878"/>
      <c r="L267" s="878"/>
      <c r="M267" s="878"/>
      <c r="N267" s="878"/>
      <c r="O267" s="878"/>
      <c r="P267" s="878"/>
      <c r="Q267" s="878"/>
      <c r="R267" s="878"/>
    </row>
    <row r="268" spans="7:18">
      <c r="G268" s="878"/>
      <c r="H268" s="878"/>
      <c r="I268" s="878"/>
      <c r="J268" s="878"/>
      <c r="K268" s="878"/>
      <c r="L268" s="878"/>
      <c r="M268" s="878"/>
      <c r="N268" s="878"/>
      <c r="O268" s="878"/>
      <c r="P268" s="878"/>
      <c r="Q268" s="878"/>
      <c r="R268" s="878"/>
    </row>
    <row r="269" spans="7:18">
      <c r="G269" s="878"/>
      <c r="H269" s="878"/>
      <c r="I269" s="878"/>
      <c r="J269" s="878"/>
      <c r="K269" s="878"/>
      <c r="L269" s="878"/>
      <c r="M269" s="878"/>
      <c r="N269" s="878"/>
      <c r="O269" s="878"/>
      <c r="P269" s="878"/>
      <c r="Q269" s="878"/>
      <c r="R269" s="878"/>
    </row>
    <row r="270" spans="7:18">
      <c r="G270" s="878"/>
      <c r="H270" s="878"/>
      <c r="I270" s="878"/>
      <c r="J270" s="878"/>
      <c r="K270" s="878"/>
      <c r="L270" s="878"/>
      <c r="M270" s="878"/>
      <c r="N270" s="878"/>
      <c r="O270" s="878"/>
      <c r="P270" s="878"/>
      <c r="Q270" s="878"/>
      <c r="R270" s="878"/>
    </row>
    <row r="271" spans="7:18">
      <c r="G271" s="878"/>
      <c r="H271" s="878"/>
      <c r="I271" s="878"/>
      <c r="J271" s="878"/>
      <c r="K271" s="878"/>
      <c r="L271" s="878"/>
      <c r="M271" s="878"/>
      <c r="N271" s="878"/>
      <c r="O271" s="878"/>
      <c r="P271" s="878"/>
      <c r="Q271" s="878"/>
      <c r="R271" s="878"/>
    </row>
    <row r="272" spans="7:18">
      <c r="G272" s="878"/>
      <c r="H272" s="878"/>
      <c r="I272" s="878"/>
      <c r="J272" s="878"/>
      <c r="K272" s="878"/>
      <c r="L272" s="878"/>
      <c r="M272" s="878"/>
      <c r="N272" s="878"/>
      <c r="O272" s="878"/>
      <c r="P272" s="878"/>
      <c r="Q272" s="878"/>
      <c r="R272" s="878"/>
    </row>
    <row r="273" spans="7:18">
      <c r="G273" s="878"/>
      <c r="H273" s="878"/>
      <c r="I273" s="878"/>
      <c r="J273" s="878"/>
      <c r="K273" s="878"/>
      <c r="L273" s="878"/>
      <c r="M273" s="878"/>
      <c r="N273" s="878"/>
      <c r="O273" s="878"/>
      <c r="P273" s="878"/>
      <c r="Q273" s="878"/>
      <c r="R273" s="878"/>
    </row>
    <row r="274" spans="7:18">
      <c r="G274" s="878"/>
      <c r="H274" s="878"/>
      <c r="I274" s="878"/>
      <c r="J274" s="878"/>
      <c r="K274" s="878"/>
      <c r="L274" s="878"/>
      <c r="M274" s="878"/>
      <c r="N274" s="878"/>
      <c r="O274" s="878"/>
      <c r="P274" s="878"/>
      <c r="Q274" s="878"/>
      <c r="R274" s="878"/>
    </row>
    <row r="275" spans="7:18">
      <c r="G275" s="878"/>
      <c r="H275" s="878"/>
      <c r="I275" s="878"/>
      <c r="J275" s="878"/>
      <c r="K275" s="878"/>
      <c r="L275" s="878"/>
      <c r="M275" s="878"/>
      <c r="N275" s="878"/>
      <c r="O275" s="878"/>
      <c r="P275" s="878"/>
      <c r="Q275" s="878"/>
      <c r="R275" s="878"/>
    </row>
    <row r="276" spans="7:18">
      <c r="G276" s="878"/>
      <c r="H276" s="878"/>
      <c r="I276" s="878"/>
      <c r="J276" s="878"/>
      <c r="K276" s="878"/>
      <c r="L276" s="878"/>
      <c r="M276" s="878"/>
      <c r="N276" s="878"/>
      <c r="O276" s="878"/>
      <c r="P276" s="878"/>
      <c r="Q276" s="878"/>
      <c r="R276" s="878"/>
    </row>
    <row r="277" spans="7:18">
      <c r="G277" s="878"/>
      <c r="H277" s="878"/>
      <c r="I277" s="878"/>
      <c r="J277" s="878"/>
      <c r="K277" s="878"/>
      <c r="L277" s="878"/>
      <c r="M277" s="878"/>
      <c r="N277" s="878"/>
      <c r="O277" s="878"/>
      <c r="P277" s="878"/>
      <c r="Q277" s="878"/>
      <c r="R277" s="878"/>
    </row>
    <row r="278" spans="7:18">
      <c r="G278" s="878"/>
      <c r="H278" s="878"/>
      <c r="I278" s="878"/>
      <c r="J278" s="878"/>
      <c r="K278" s="878"/>
      <c r="L278" s="878"/>
      <c r="M278" s="878"/>
      <c r="N278" s="878"/>
      <c r="O278" s="878"/>
      <c r="P278" s="878"/>
      <c r="Q278" s="878"/>
      <c r="R278" s="878"/>
    </row>
    <row r="279" spans="7:18">
      <c r="G279" s="878"/>
      <c r="H279" s="878"/>
      <c r="I279" s="878"/>
      <c r="J279" s="878"/>
      <c r="K279" s="878"/>
      <c r="L279" s="878"/>
      <c r="M279" s="878"/>
      <c r="N279" s="878"/>
      <c r="P279" s="878"/>
      <c r="Q279" s="878"/>
      <c r="R279" s="878"/>
    </row>
  </sheetData>
  <mergeCells count="36">
    <mergeCell ref="D144:E144"/>
    <mergeCell ref="D100:E100"/>
    <mergeCell ref="D104:E104"/>
    <mergeCell ref="D108:E108"/>
    <mergeCell ref="C112:E112"/>
    <mergeCell ref="D116:E116"/>
    <mergeCell ref="D120:E120"/>
    <mergeCell ref="D124:E124"/>
    <mergeCell ref="C128:E128"/>
    <mergeCell ref="D132:E132"/>
    <mergeCell ref="D136:E136"/>
    <mergeCell ref="D140:E140"/>
    <mergeCell ref="D96:E96"/>
    <mergeCell ref="C40:E40"/>
    <mergeCell ref="D48:E48"/>
    <mergeCell ref="C56:E56"/>
    <mergeCell ref="C60:E60"/>
    <mergeCell ref="D64:E64"/>
    <mergeCell ref="D68:E68"/>
    <mergeCell ref="C76:E76"/>
    <mergeCell ref="D80:E80"/>
    <mergeCell ref="C84:E84"/>
    <mergeCell ref="D88:E88"/>
    <mergeCell ref="C92:E92"/>
    <mergeCell ref="D36:E36"/>
    <mergeCell ref="C1:J1"/>
    <mergeCell ref="D2:H2"/>
    <mergeCell ref="A4:D4"/>
    <mergeCell ref="R4:S4"/>
    <mergeCell ref="C8:E8"/>
    <mergeCell ref="D12:E12"/>
    <mergeCell ref="C16:E16"/>
    <mergeCell ref="C20:E20"/>
    <mergeCell ref="D24:E24"/>
    <mergeCell ref="D28:E28"/>
    <mergeCell ref="C32:E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85"/>
  <sheetViews>
    <sheetView workbookViewId="0">
      <selection activeCell="I153" sqref="I153"/>
    </sheetView>
  </sheetViews>
  <sheetFormatPr defaultRowHeight="15"/>
  <cols>
    <col min="1" max="2" width="9.140625" style="1"/>
    <col min="3" max="3" width="7.42578125" style="1" customWidth="1"/>
    <col min="4" max="4" width="9.140625" style="1"/>
    <col min="5" max="5" width="25" style="1" customWidth="1"/>
    <col min="6" max="6" width="9.140625" style="1" customWidth="1"/>
    <col min="7" max="7" width="15" style="1" customWidth="1"/>
    <col min="8" max="8" width="17.85546875" style="1" customWidth="1"/>
    <col min="9" max="9" width="16.85546875" style="1" customWidth="1"/>
    <col min="10" max="10" width="14.5703125" style="1" customWidth="1"/>
    <col min="11" max="11" width="15.140625" style="1" customWidth="1"/>
    <col min="12" max="12" width="21.7109375" style="1" customWidth="1"/>
    <col min="13" max="13" width="11.7109375" style="1" bestFit="1" customWidth="1"/>
    <col min="14" max="14" width="19.42578125" style="1" bestFit="1" customWidth="1"/>
    <col min="15" max="15" width="9.140625" style="1"/>
    <col min="16" max="16" width="10.140625" style="1" bestFit="1" customWidth="1"/>
    <col min="17" max="17" width="17" style="1" customWidth="1"/>
    <col min="18" max="258" width="9.140625" style="1"/>
    <col min="259" max="259" width="7.42578125" style="1" customWidth="1"/>
    <col min="260" max="260" width="9.140625" style="1"/>
    <col min="261" max="261" width="25" style="1" customWidth="1"/>
    <col min="262" max="262" width="9.140625" style="1" customWidth="1"/>
    <col min="263" max="263" width="15" style="1" customWidth="1"/>
    <col min="264" max="264" width="17.85546875" style="1" customWidth="1"/>
    <col min="265" max="265" width="16.85546875" style="1" customWidth="1"/>
    <col min="266" max="266" width="14.5703125" style="1" customWidth="1"/>
    <col min="267" max="267" width="15.140625" style="1" customWidth="1"/>
    <col min="268" max="268" width="21.7109375" style="1" customWidth="1"/>
    <col min="269" max="269" width="11.7109375" style="1" bestFit="1" customWidth="1"/>
    <col min="270" max="270" width="19.42578125" style="1" bestFit="1" customWidth="1"/>
    <col min="271" max="271" width="9.140625" style="1"/>
    <col min="272" max="272" width="10.140625" style="1" bestFit="1" customWidth="1"/>
    <col min="273" max="273" width="17" style="1" customWidth="1"/>
    <col min="274" max="514" width="9.140625" style="1"/>
    <col min="515" max="515" width="7.42578125" style="1" customWidth="1"/>
    <col min="516" max="516" width="9.140625" style="1"/>
    <col min="517" max="517" width="25" style="1" customWidth="1"/>
    <col min="518" max="518" width="9.140625" style="1" customWidth="1"/>
    <col min="519" max="519" width="15" style="1" customWidth="1"/>
    <col min="520" max="520" width="17.85546875" style="1" customWidth="1"/>
    <col min="521" max="521" width="16.85546875" style="1" customWidth="1"/>
    <col min="522" max="522" width="14.5703125" style="1" customWidth="1"/>
    <col min="523" max="523" width="15.140625" style="1" customWidth="1"/>
    <col min="524" max="524" width="21.7109375" style="1" customWidth="1"/>
    <col min="525" max="525" width="11.7109375" style="1" bestFit="1" customWidth="1"/>
    <col min="526" max="526" width="19.42578125" style="1" bestFit="1" customWidth="1"/>
    <col min="527" max="527" width="9.140625" style="1"/>
    <col min="528" max="528" width="10.140625" style="1" bestFit="1" customWidth="1"/>
    <col min="529" max="529" width="17" style="1" customWidth="1"/>
    <col min="530" max="770" width="9.140625" style="1"/>
    <col min="771" max="771" width="7.42578125" style="1" customWidth="1"/>
    <col min="772" max="772" width="9.140625" style="1"/>
    <col min="773" max="773" width="25" style="1" customWidth="1"/>
    <col min="774" max="774" width="9.140625" style="1" customWidth="1"/>
    <col min="775" max="775" width="15" style="1" customWidth="1"/>
    <col min="776" max="776" width="17.85546875" style="1" customWidth="1"/>
    <col min="777" max="777" width="16.85546875" style="1" customWidth="1"/>
    <col min="778" max="778" width="14.5703125" style="1" customWidth="1"/>
    <col min="779" max="779" width="15.140625" style="1" customWidth="1"/>
    <col min="780" max="780" width="21.7109375" style="1" customWidth="1"/>
    <col min="781" max="781" width="11.7109375" style="1" bestFit="1" customWidth="1"/>
    <col min="782" max="782" width="19.42578125" style="1" bestFit="1" customWidth="1"/>
    <col min="783" max="783" width="9.140625" style="1"/>
    <col min="784" max="784" width="10.140625" style="1" bestFit="1" customWidth="1"/>
    <col min="785" max="785" width="17" style="1" customWidth="1"/>
    <col min="786" max="1026" width="9.140625" style="1"/>
    <col min="1027" max="1027" width="7.42578125" style="1" customWidth="1"/>
    <col min="1028" max="1028" width="9.140625" style="1"/>
    <col min="1029" max="1029" width="25" style="1" customWidth="1"/>
    <col min="1030" max="1030" width="9.140625" style="1" customWidth="1"/>
    <col min="1031" max="1031" width="15" style="1" customWidth="1"/>
    <col min="1032" max="1032" width="17.85546875" style="1" customWidth="1"/>
    <col min="1033" max="1033" width="16.85546875" style="1" customWidth="1"/>
    <col min="1034" max="1034" width="14.5703125" style="1" customWidth="1"/>
    <col min="1035" max="1035" width="15.140625" style="1" customWidth="1"/>
    <col min="1036" max="1036" width="21.7109375" style="1" customWidth="1"/>
    <col min="1037" max="1037" width="11.7109375" style="1" bestFit="1" customWidth="1"/>
    <col min="1038" max="1038" width="19.42578125" style="1" bestFit="1" customWidth="1"/>
    <col min="1039" max="1039" width="9.140625" style="1"/>
    <col min="1040" max="1040" width="10.140625" style="1" bestFit="1" customWidth="1"/>
    <col min="1041" max="1041" width="17" style="1" customWidth="1"/>
    <col min="1042" max="1282" width="9.140625" style="1"/>
    <col min="1283" max="1283" width="7.42578125" style="1" customWidth="1"/>
    <col min="1284" max="1284" width="9.140625" style="1"/>
    <col min="1285" max="1285" width="25" style="1" customWidth="1"/>
    <col min="1286" max="1286" width="9.140625" style="1" customWidth="1"/>
    <col min="1287" max="1287" width="15" style="1" customWidth="1"/>
    <col min="1288" max="1288" width="17.85546875" style="1" customWidth="1"/>
    <col min="1289" max="1289" width="16.85546875" style="1" customWidth="1"/>
    <col min="1290" max="1290" width="14.5703125" style="1" customWidth="1"/>
    <col min="1291" max="1291" width="15.140625" style="1" customWidth="1"/>
    <col min="1292" max="1292" width="21.7109375" style="1" customWidth="1"/>
    <col min="1293" max="1293" width="11.7109375" style="1" bestFit="1" customWidth="1"/>
    <col min="1294" max="1294" width="19.42578125" style="1" bestFit="1" customWidth="1"/>
    <col min="1295" max="1295" width="9.140625" style="1"/>
    <col min="1296" max="1296" width="10.140625" style="1" bestFit="1" customWidth="1"/>
    <col min="1297" max="1297" width="17" style="1" customWidth="1"/>
    <col min="1298" max="1538" width="9.140625" style="1"/>
    <col min="1539" max="1539" width="7.42578125" style="1" customWidth="1"/>
    <col min="1540" max="1540" width="9.140625" style="1"/>
    <col min="1541" max="1541" width="25" style="1" customWidth="1"/>
    <col min="1542" max="1542" width="9.140625" style="1" customWidth="1"/>
    <col min="1543" max="1543" width="15" style="1" customWidth="1"/>
    <col min="1544" max="1544" width="17.85546875" style="1" customWidth="1"/>
    <col min="1545" max="1545" width="16.85546875" style="1" customWidth="1"/>
    <col min="1546" max="1546" width="14.5703125" style="1" customWidth="1"/>
    <col min="1547" max="1547" width="15.140625" style="1" customWidth="1"/>
    <col min="1548" max="1548" width="21.7109375" style="1" customWidth="1"/>
    <col min="1549" max="1549" width="11.7109375" style="1" bestFit="1" customWidth="1"/>
    <col min="1550" max="1550" width="19.42578125" style="1" bestFit="1" customWidth="1"/>
    <col min="1551" max="1551" width="9.140625" style="1"/>
    <col min="1552" max="1552" width="10.140625" style="1" bestFit="1" customWidth="1"/>
    <col min="1553" max="1553" width="17" style="1" customWidth="1"/>
    <col min="1554" max="1794" width="9.140625" style="1"/>
    <col min="1795" max="1795" width="7.42578125" style="1" customWidth="1"/>
    <col min="1796" max="1796" width="9.140625" style="1"/>
    <col min="1797" max="1797" width="25" style="1" customWidth="1"/>
    <col min="1798" max="1798" width="9.140625" style="1" customWidth="1"/>
    <col min="1799" max="1799" width="15" style="1" customWidth="1"/>
    <col min="1800" max="1800" width="17.85546875" style="1" customWidth="1"/>
    <col min="1801" max="1801" width="16.85546875" style="1" customWidth="1"/>
    <col min="1802" max="1802" width="14.5703125" style="1" customWidth="1"/>
    <col min="1803" max="1803" width="15.140625" style="1" customWidth="1"/>
    <col min="1804" max="1804" width="21.7109375" style="1" customWidth="1"/>
    <col min="1805" max="1805" width="11.7109375" style="1" bestFit="1" customWidth="1"/>
    <col min="1806" max="1806" width="19.42578125" style="1" bestFit="1" customWidth="1"/>
    <col min="1807" max="1807" width="9.140625" style="1"/>
    <col min="1808" max="1808" width="10.140625" style="1" bestFit="1" customWidth="1"/>
    <col min="1809" max="1809" width="17" style="1" customWidth="1"/>
    <col min="1810" max="2050" width="9.140625" style="1"/>
    <col min="2051" max="2051" width="7.42578125" style="1" customWidth="1"/>
    <col min="2052" max="2052" width="9.140625" style="1"/>
    <col min="2053" max="2053" width="25" style="1" customWidth="1"/>
    <col min="2054" max="2054" width="9.140625" style="1" customWidth="1"/>
    <col min="2055" max="2055" width="15" style="1" customWidth="1"/>
    <col min="2056" max="2056" width="17.85546875" style="1" customWidth="1"/>
    <col min="2057" max="2057" width="16.85546875" style="1" customWidth="1"/>
    <col min="2058" max="2058" width="14.5703125" style="1" customWidth="1"/>
    <col min="2059" max="2059" width="15.140625" style="1" customWidth="1"/>
    <col min="2060" max="2060" width="21.7109375" style="1" customWidth="1"/>
    <col min="2061" max="2061" width="11.7109375" style="1" bestFit="1" customWidth="1"/>
    <col min="2062" max="2062" width="19.42578125" style="1" bestFit="1" customWidth="1"/>
    <col min="2063" max="2063" width="9.140625" style="1"/>
    <col min="2064" max="2064" width="10.140625" style="1" bestFit="1" customWidth="1"/>
    <col min="2065" max="2065" width="17" style="1" customWidth="1"/>
    <col min="2066" max="2306" width="9.140625" style="1"/>
    <col min="2307" max="2307" width="7.42578125" style="1" customWidth="1"/>
    <col min="2308" max="2308" width="9.140625" style="1"/>
    <col min="2309" max="2309" width="25" style="1" customWidth="1"/>
    <col min="2310" max="2310" width="9.140625" style="1" customWidth="1"/>
    <col min="2311" max="2311" width="15" style="1" customWidth="1"/>
    <col min="2312" max="2312" width="17.85546875" style="1" customWidth="1"/>
    <col min="2313" max="2313" width="16.85546875" style="1" customWidth="1"/>
    <col min="2314" max="2314" width="14.5703125" style="1" customWidth="1"/>
    <col min="2315" max="2315" width="15.140625" style="1" customWidth="1"/>
    <col min="2316" max="2316" width="21.7109375" style="1" customWidth="1"/>
    <col min="2317" max="2317" width="11.7109375" style="1" bestFit="1" customWidth="1"/>
    <col min="2318" max="2318" width="19.42578125" style="1" bestFit="1" customWidth="1"/>
    <col min="2319" max="2319" width="9.140625" style="1"/>
    <col min="2320" max="2320" width="10.140625" style="1" bestFit="1" customWidth="1"/>
    <col min="2321" max="2321" width="17" style="1" customWidth="1"/>
    <col min="2322" max="2562" width="9.140625" style="1"/>
    <col min="2563" max="2563" width="7.42578125" style="1" customWidth="1"/>
    <col min="2564" max="2564" width="9.140625" style="1"/>
    <col min="2565" max="2565" width="25" style="1" customWidth="1"/>
    <col min="2566" max="2566" width="9.140625" style="1" customWidth="1"/>
    <col min="2567" max="2567" width="15" style="1" customWidth="1"/>
    <col min="2568" max="2568" width="17.85546875" style="1" customWidth="1"/>
    <col min="2569" max="2569" width="16.85546875" style="1" customWidth="1"/>
    <col min="2570" max="2570" width="14.5703125" style="1" customWidth="1"/>
    <col min="2571" max="2571" width="15.140625" style="1" customWidth="1"/>
    <col min="2572" max="2572" width="21.7109375" style="1" customWidth="1"/>
    <col min="2573" max="2573" width="11.7109375" style="1" bestFit="1" customWidth="1"/>
    <col min="2574" max="2574" width="19.42578125" style="1" bestFit="1" customWidth="1"/>
    <col min="2575" max="2575" width="9.140625" style="1"/>
    <col min="2576" max="2576" width="10.140625" style="1" bestFit="1" customWidth="1"/>
    <col min="2577" max="2577" width="17" style="1" customWidth="1"/>
    <col min="2578" max="2818" width="9.140625" style="1"/>
    <col min="2819" max="2819" width="7.42578125" style="1" customWidth="1"/>
    <col min="2820" max="2820" width="9.140625" style="1"/>
    <col min="2821" max="2821" width="25" style="1" customWidth="1"/>
    <col min="2822" max="2822" width="9.140625" style="1" customWidth="1"/>
    <col min="2823" max="2823" width="15" style="1" customWidth="1"/>
    <col min="2824" max="2824" width="17.85546875" style="1" customWidth="1"/>
    <col min="2825" max="2825" width="16.85546875" style="1" customWidth="1"/>
    <col min="2826" max="2826" width="14.5703125" style="1" customWidth="1"/>
    <col min="2827" max="2827" width="15.140625" style="1" customWidth="1"/>
    <col min="2828" max="2828" width="21.7109375" style="1" customWidth="1"/>
    <col min="2829" max="2829" width="11.7109375" style="1" bestFit="1" customWidth="1"/>
    <col min="2830" max="2830" width="19.42578125" style="1" bestFit="1" customWidth="1"/>
    <col min="2831" max="2831" width="9.140625" style="1"/>
    <col min="2832" max="2832" width="10.140625" style="1" bestFit="1" customWidth="1"/>
    <col min="2833" max="2833" width="17" style="1" customWidth="1"/>
    <col min="2834" max="3074" width="9.140625" style="1"/>
    <col min="3075" max="3075" width="7.42578125" style="1" customWidth="1"/>
    <col min="3076" max="3076" width="9.140625" style="1"/>
    <col min="3077" max="3077" width="25" style="1" customWidth="1"/>
    <col min="3078" max="3078" width="9.140625" style="1" customWidth="1"/>
    <col min="3079" max="3079" width="15" style="1" customWidth="1"/>
    <col min="3080" max="3080" width="17.85546875" style="1" customWidth="1"/>
    <col min="3081" max="3081" width="16.85546875" style="1" customWidth="1"/>
    <col min="3082" max="3082" width="14.5703125" style="1" customWidth="1"/>
    <col min="3083" max="3083" width="15.140625" style="1" customWidth="1"/>
    <col min="3084" max="3084" width="21.7109375" style="1" customWidth="1"/>
    <col min="3085" max="3085" width="11.7109375" style="1" bestFit="1" customWidth="1"/>
    <col min="3086" max="3086" width="19.42578125" style="1" bestFit="1" customWidth="1"/>
    <col min="3087" max="3087" width="9.140625" style="1"/>
    <col min="3088" max="3088" width="10.140625" style="1" bestFit="1" customWidth="1"/>
    <col min="3089" max="3089" width="17" style="1" customWidth="1"/>
    <col min="3090" max="3330" width="9.140625" style="1"/>
    <col min="3331" max="3331" width="7.42578125" style="1" customWidth="1"/>
    <col min="3332" max="3332" width="9.140625" style="1"/>
    <col min="3333" max="3333" width="25" style="1" customWidth="1"/>
    <col min="3334" max="3334" width="9.140625" style="1" customWidth="1"/>
    <col min="3335" max="3335" width="15" style="1" customWidth="1"/>
    <col min="3336" max="3336" width="17.85546875" style="1" customWidth="1"/>
    <col min="3337" max="3337" width="16.85546875" style="1" customWidth="1"/>
    <col min="3338" max="3338" width="14.5703125" style="1" customWidth="1"/>
    <col min="3339" max="3339" width="15.140625" style="1" customWidth="1"/>
    <col min="3340" max="3340" width="21.7109375" style="1" customWidth="1"/>
    <col min="3341" max="3341" width="11.7109375" style="1" bestFit="1" customWidth="1"/>
    <col min="3342" max="3342" width="19.42578125" style="1" bestFit="1" customWidth="1"/>
    <col min="3343" max="3343" width="9.140625" style="1"/>
    <col min="3344" max="3344" width="10.140625" style="1" bestFit="1" customWidth="1"/>
    <col min="3345" max="3345" width="17" style="1" customWidth="1"/>
    <col min="3346" max="3586" width="9.140625" style="1"/>
    <col min="3587" max="3587" width="7.42578125" style="1" customWidth="1"/>
    <col min="3588" max="3588" width="9.140625" style="1"/>
    <col min="3589" max="3589" width="25" style="1" customWidth="1"/>
    <col min="3590" max="3590" width="9.140625" style="1" customWidth="1"/>
    <col min="3591" max="3591" width="15" style="1" customWidth="1"/>
    <col min="3592" max="3592" width="17.85546875" style="1" customWidth="1"/>
    <col min="3593" max="3593" width="16.85546875" style="1" customWidth="1"/>
    <col min="3594" max="3594" width="14.5703125" style="1" customWidth="1"/>
    <col min="3595" max="3595" width="15.140625" style="1" customWidth="1"/>
    <col min="3596" max="3596" width="21.7109375" style="1" customWidth="1"/>
    <col min="3597" max="3597" width="11.7109375" style="1" bestFit="1" customWidth="1"/>
    <col min="3598" max="3598" width="19.42578125" style="1" bestFit="1" customWidth="1"/>
    <col min="3599" max="3599" width="9.140625" style="1"/>
    <col min="3600" max="3600" width="10.140625" style="1" bestFit="1" customWidth="1"/>
    <col min="3601" max="3601" width="17" style="1" customWidth="1"/>
    <col min="3602" max="3842" width="9.140625" style="1"/>
    <col min="3843" max="3843" width="7.42578125" style="1" customWidth="1"/>
    <col min="3844" max="3844" width="9.140625" style="1"/>
    <col min="3845" max="3845" width="25" style="1" customWidth="1"/>
    <col min="3846" max="3846" width="9.140625" style="1" customWidth="1"/>
    <col min="3847" max="3847" width="15" style="1" customWidth="1"/>
    <col min="3848" max="3848" width="17.85546875" style="1" customWidth="1"/>
    <col min="3849" max="3849" width="16.85546875" style="1" customWidth="1"/>
    <col min="3850" max="3850" width="14.5703125" style="1" customWidth="1"/>
    <col min="3851" max="3851" width="15.140625" style="1" customWidth="1"/>
    <col min="3852" max="3852" width="21.7109375" style="1" customWidth="1"/>
    <col min="3853" max="3853" width="11.7109375" style="1" bestFit="1" customWidth="1"/>
    <col min="3854" max="3854" width="19.42578125" style="1" bestFit="1" customWidth="1"/>
    <col min="3855" max="3855" width="9.140625" style="1"/>
    <col min="3856" max="3856" width="10.140625" style="1" bestFit="1" customWidth="1"/>
    <col min="3857" max="3857" width="17" style="1" customWidth="1"/>
    <col min="3858" max="4098" width="9.140625" style="1"/>
    <col min="4099" max="4099" width="7.42578125" style="1" customWidth="1"/>
    <col min="4100" max="4100" width="9.140625" style="1"/>
    <col min="4101" max="4101" width="25" style="1" customWidth="1"/>
    <col min="4102" max="4102" width="9.140625" style="1" customWidth="1"/>
    <col min="4103" max="4103" width="15" style="1" customWidth="1"/>
    <col min="4104" max="4104" width="17.85546875" style="1" customWidth="1"/>
    <col min="4105" max="4105" width="16.85546875" style="1" customWidth="1"/>
    <col min="4106" max="4106" width="14.5703125" style="1" customWidth="1"/>
    <col min="4107" max="4107" width="15.140625" style="1" customWidth="1"/>
    <col min="4108" max="4108" width="21.7109375" style="1" customWidth="1"/>
    <col min="4109" max="4109" width="11.7109375" style="1" bestFit="1" customWidth="1"/>
    <col min="4110" max="4110" width="19.42578125" style="1" bestFit="1" customWidth="1"/>
    <col min="4111" max="4111" width="9.140625" style="1"/>
    <col min="4112" max="4112" width="10.140625" style="1" bestFit="1" customWidth="1"/>
    <col min="4113" max="4113" width="17" style="1" customWidth="1"/>
    <col min="4114" max="4354" width="9.140625" style="1"/>
    <col min="4355" max="4355" width="7.42578125" style="1" customWidth="1"/>
    <col min="4356" max="4356" width="9.140625" style="1"/>
    <col min="4357" max="4357" width="25" style="1" customWidth="1"/>
    <col min="4358" max="4358" width="9.140625" style="1" customWidth="1"/>
    <col min="4359" max="4359" width="15" style="1" customWidth="1"/>
    <col min="4360" max="4360" width="17.85546875" style="1" customWidth="1"/>
    <col min="4361" max="4361" width="16.85546875" style="1" customWidth="1"/>
    <col min="4362" max="4362" width="14.5703125" style="1" customWidth="1"/>
    <col min="4363" max="4363" width="15.140625" style="1" customWidth="1"/>
    <col min="4364" max="4364" width="21.7109375" style="1" customWidth="1"/>
    <col min="4365" max="4365" width="11.7109375" style="1" bestFit="1" customWidth="1"/>
    <col min="4366" max="4366" width="19.42578125" style="1" bestFit="1" customWidth="1"/>
    <col min="4367" max="4367" width="9.140625" style="1"/>
    <col min="4368" max="4368" width="10.140625" style="1" bestFit="1" customWidth="1"/>
    <col min="4369" max="4369" width="17" style="1" customWidth="1"/>
    <col min="4370" max="4610" width="9.140625" style="1"/>
    <col min="4611" max="4611" width="7.42578125" style="1" customWidth="1"/>
    <col min="4612" max="4612" width="9.140625" style="1"/>
    <col min="4613" max="4613" width="25" style="1" customWidth="1"/>
    <col min="4614" max="4614" width="9.140625" style="1" customWidth="1"/>
    <col min="4615" max="4615" width="15" style="1" customWidth="1"/>
    <col min="4616" max="4616" width="17.85546875" style="1" customWidth="1"/>
    <col min="4617" max="4617" width="16.85546875" style="1" customWidth="1"/>
    <col min="4618" max="4618" width="14.5703125" style="1" customWidth="1"/>
    <col min="4619" max="4619" width="15.140625" style="1" customWidth="1"/>
    <col min="4620" max="4620" width="21.7109375" style="1" customWidth="1"/>
    <col min="4621" max="4621" width="11.7109375" style="1" bestFit="1" customWidth="1"/>
    <col min="4622" max="4622" width="19.42578125" style="1" bestFit="1" customWidth="1"/>
    <col min="4623" max="4623" width="9.140625" style="1"/>
    <col min="4624" max="4624" width="10.140625" style="1" bestFit="1" customWidth="1"/>
    <col min="4625" max="4625" width="17" style="1" customWidth="1"/>
    <col min="4626" max="4866" width="9.140625" style="1"/>
    <col min="4867" max="4867" width="7.42578125" style="1" customWidth="1"/>
    <col min="4868" max="4868" width="9.140625" style="1"/>
    <col min="4869" max="4869" width="25" style="1" customWidth="1"/>
    <col min="4870" max="4870" width="9.140625" style="1" customWidth="1"/>
    <col min="4871" max="4871" width="15" style="1" customWidth="1"/>
    <col min="4872" max="4872" width="17.85546875" style="1" customWidth="1"/>
    <col min="4873" max="4873" width="16.85546875" style="1" customWidth="1"/>
    <col min="4874" max="4874" width="14.5703125" style="1" customWidth="1"/>
    <col min="4875" max="4875" width="15.140625" style="1" customWidth="1"/>
    <col min="4876" max="4876" width="21.7109375" style="1" customWidth="1"/>
    <col min="4877" max="4877" width="11.7109375" style="1" bestFit="1" customWidth="1"/>
    <col min="4878" max="4878" width="19.42578125" style="1" bestFit="1" customWidth="1"/>
    <col min="4879" max="4879" width="9.140625" style="1"/>
    <col min="4880" max="4880" width="10.140625" style="1" bestFit="1" customWidth="1"/>
    <col min="4881" max="4881" width="17" style="1" customWidth="1"/>
    <col min="4882" max="5122" width="9.140625" style="1"/>
    <col min="5123" max="5123" width="7.42578125" style="1" customWidth="1"/>
    <col min="5124" max="5124" width="9.140625" style="1"/>
    <col min="5125" max="5125" width="25" style="1" customWidth="1"/>
    <col min="5126" max="5126" width="9.140625" style="1" customWidth="1"/>
    <col min="5127" max="5127" width="15" style="1" customWidth="1"/>
    <col min="5128" max="5128" width="17.85546875" style="1" customWidth="1"/>
    <col min="5129" max="5129" width="16.85546875" style="1" customWidth="1"/>
    <col min="5130" max="5130" width="14.5703125" style="1" customWidth="1"/>
    <col min="5131" max="5131" width="15.140625" style="1" customWidth="1"/>
    <col min="5132" max="5132" width="21.7109375" style="1" customWidth="1"/>
    <col min="5133" max="5133" width="11.7109375" style="1" bestFit="1" customWidth="1"/>
    <col min="5134" max="5134" width="19.42578125" style="1" bestFit="1" customWidth="1"/>
    <col min="5135" max="5135" width="9.140625" style="1"/>
    <col min="5136" max="5136" width="10.140625" style="1" bestFit="1" customWidth="1"/>
    <col min="5137" max="5137" width="17" style="1" customWidth="1"/>
    <col min="5138" max="5378" width="9.140625" style="1"/>
    <col min="5379" max="5379" width="7.42578125" style="1" customWidth="1"/>
    <col min="5380" max="5380" width="9.140625" style="1"/>
    <col min="5381" max="5381" width="25" style="1" customWidth="1"/>
    <col min="5382" max="5382" width="9.140625" style="1" customWidth="1"/>
    <col min="5383" max="5383" width="15" style="1" customWidth="1"/>
    <col min="5384" max="5384" width="17.85546875" style="1" customWidth="1"/>
    <col min="5385" max="5385" width="16.85546875" style="1" customWidth="1"/>
    <col min="5386" max="5386" width="14.5703125" style="1" customWidth="1"/>
    <col min="5387" max="5387" width="15.140625" style="1" customWidth="1"/>
    <col min="5388" max="5388" width="21.7109375" style="1" customWidth="1"/>
    <col min="5389" max="5389" width="11.7109375" style="1" bestFit="1" customWidth="1"/>
    <col min="5390" max="5390" width="19.42578125" style="1" bestFit="1" customWidth="1"/>
    <col min="5391" max="5391" width="9.140625" style="1"/>
    <col min="5392" max="5392" width="10.140625" style="1" bestFit="1" customWidth="1"/>
    <col min="5393" max="5393" width="17" style="1" customWidth="1"/>
    <col min="5394" max="5634" width="9.140625" style="1"/>
    <col min="5635" max="5635" width="7.42578125" style="1" customWidth="1"/>
    <col min="5636" max="5636" width="9.140625" style="1"/>
    <col min="5637" max="5637" width="25" style="1" customWidth="1"/>
    <col min="5638" max="5638" width="9.140625" style="1" customWidth="1"/>
    <col min="5639" max="5639" width="15" style="1" customWidth="1"/>
    <col min="5640" max="5640" width="17.85546875" style="1" customWidth="1"/>
    <col min="5641" max="5641" width="16.85546875" style="1" customWidth="1"/>
    <col min="5642" max="5642" width="14.5703125" style="1" customWidth="1"/>
    <col min="5643" max="5643" width="15.140625" style="1" customWidth="1"/>
    <col min="5644" max="5644" width="21.7109375" style="1" customWidth="1"/>
    <col min="5645" max="5645" width="11.7109375" style="1" bestFit="1" customWidth="1"/>
    <col min="5646" max="5646" width="19.42578125" style="1" bestFit="1" customWidth="1"/>
    <col min="5647" max="5647" width="9.140625" style="1"/>
    <col min="5648" max="5648" width="10.140625" style="1" bestFit="1" customWidth="1"/>
    <col min="5649" max="5649" width="17" style="1" customWidth="1"/>
    <col min="5650" max="5890" width="9.140625" style="1"/>
    <col min="5891" max="5891" width="7.42578125" style="1" customWidth="1"/>
    <col min="5892" max="5892" width="9.140625" style="1"/>
    <col min="5893" max="5893" width="25" style="1" customWidth="1"/>
    <col min="5894" max="5894" width="9.140625" style="1" customWidth="1"/>
    <col min="5895" max="5895" width="15" style="1" customWidth="1"/>
    <col min="5896" max="5896" width="17.85546875" style="1" customWidth="1"/>
    <col min="5897" max="5897" width="16.85546875" style="1" customWidth="1"/>
    <col min="5898" max="5898" width="14.5703125" style="1" customWidth="1"/>
    <col min="5899" max="5899" width="15.140625" style="1" customWidth="1"/>
    <col min="5900" max="5900" width="21.7109375" style="1" customWidth="1"/>
    <col min="5901" max="5901" width="11.7109375" style="1" bestFit="1" customWidth="1"/>
    <col min="5902" max="5902" width="19.42578125" style="1" bestFit="1" customWidth="1"/>
    <col min="5903" max="5903" width="9.140625" style="1"/>
    <col min="5904" max="5904" width="10.140625" style="1" bestFit="1" customWidth="1"/>
    <col min="5905" max="5905" width="17" style="1" customWidth="1"/>
    <col min="5906" max="6146" width="9.140625" style="1"/>
    <col min="6147" max="6147" width="7.42578125" style="1" customWidth="1"/>
    <col min="6148" max="6148" width="9.140625" style="1"/>
    <col min="6149" max="6149" width="25" style="1" customWidth="1"/>
    <col min="6150" max="6150" width="9.140625" style="1" customWidth="1"/>
    <col min="6151" max="6151" width="15" style="1" customWidth="1"/>
    <col min="6152" max="6152" width="17.85546875" style="1" customWidth="1"/>
    <col min="6153" max="6153" width="16.85546875" style="1" customWidth="1"/>
    <col min="6154" max="6154" width="14.5703125" style="1" customWidth="1"/>
    <col min="6155" max="6155" width="15.140625" style="1" customWidth="1"/>
    <col min="6156" max="6156" width="21.7109375" style="1" customWidth="1"/>
    <col min="6157" max="6157" width="11.7109375" style="1" bestFit="1" customWidth="1"/>
    <col min="6158" max="6158" width="19.42578125" style="1" bestFit="1" customWidth="1"/>
    <col min="6159" max="6159" width="9.140625" style="1"/>
    <col min="6160" max="6160" width="10.140625" style="1" bestFit="1" customWidth="1"/>
    <col min="6161" max="6161" width="17" style="1" customWidth="1"/>
    <col min="6162" max="6402" width="9.140625" style="1"/>
    <col min="6403" max="6403" width="7.42578125" style="1" customWidth="1"/>
    <col min="6404" max="6404" width="9.140625" style="1"/>
    <col min="6405" max="6405" width="25" style="1" customWidth="1"/>
    <col min="6406" max="6406" width="9.140625" style="1" customWidth="1"/>
    <col min="6407" max="6407" width="15" style="1" customWidth="1"/>
    <col min="6408" max="6408" width="17.85546875" style="1" customWidth="1"/>
    <col min="6409" max="6409" width="16.85546875" style="1" customWidth="1"/>
    <col min="6410" max="6410" width="14.5703125" style="1" customWidth="1"/>
    <col min="6411" max="6411" width="15.140625" style="1" customWidth="1"/>
    <col min="6412" max="6412" width="21.7109375" style="1" customWidth="1"/>
    <col min="6413" max="6413" width="11.7109375" style="1" bestFit="1" customWidth="1"/>
    <col min="6414" max="6414" width="19.42578125" style="1" bestFit="1" customWidth="1"/>
    <col min="6415" max="6415" width="9.140625" style="1"/>
    <col min="6416" max="6416" width="10.140625" style="1" bestFit="1" customWidth="1"/>
    <col min="6417" max="6417" width="17" style="1" customWidth="1"/>
    <col min="6418" max="6658" width="9.140625" style="1"/>
    <col min="6659" max="6659" width="7.42578125" style="1" customWidth="1"/>
    <col min="6660" max="6660" width="9.140625" style="1"/>
    <col min="6661" max="6661" width="25" style="1" customWidth="1"/>
    <col min="6662" max="6662" width="9.140625" style="1" customWidth="1"/>
    <col min="6663" max="6663" width="15" style="1" customWidth="1"/>
    <col min="6664" max="6664" width="17.85546875" style="1" customWidth="1"/>
    <col min="6665" max="6665" width="16.85546875" style="1" customWidth="1"/>
    <col min="6666" max="6666" width="14.5703125" style="1" customWidth="1"/>
    <col min="6667" max="6667" width="15.140625" style="1" customWidth="1"/>
    <col min="6668" max="6668" width="21.7109375" style="1" customWidth="1"/>
    <col min="6669" max="6669" width="11.7109375" style="1" bestFit="1" customWidth="1"/>
    <col min="6670" max="6670" width="19.42578125" style="1" bestFit="1" customWidth="1"/>
    <col min="6671" max="6671" width="9.140625" style="1"/>
    <col min="6672" max="6672" width="10.140625" style="1" bestFit="1" customWidth="1"/>
    <col min="6673" max="6673" width="17" style="1" customWidth="1"/>
    <col min="6674" max="6914" width="9.140625" style="1"/>
    <col min="6915" max="6915" width="7.42578125" style="1" customWidth="1"/>
    <col min="6916" max="6916" width="9.140625" style="1"/>
    <col min="6917" max="6917" width="25" style="1" customWidth="1"/>
    <col min="6918" max="6918" width="9.140625" style="1" customWidth="1"/>
    <col min="6919" max="6919" width="15" style="1" customWidth="1"/>
    <col min="6920" max="6920" width="17.85546875" style="1" customWidth="1"/>
    <col min="6921" max="6921" width="16.85546875" style="1" customWidth="1"/>
    <col min="6922" max="6922" width="14.5703125" style="1" customWidth="1"/>
    <col min="6923" max="6923" width="15.140625" style="1" customWidth="1"/>
    <col min="6924" max="6924" width="21.7109375" style="1" customWidth="1"/>
    <col min="6925" max="6925" width="11.7109375" style="1" bestFit="1" customWidth="1"/>
    <col min="6926" max="6926" width="19.42578125" style="1" bestFit="1" customWidth="1"/>
    <col min="6927" max="6927" width="9.140625" style="1"/>
    <col min="6928" max="6928" width="10.140625" style="1" bestFit="1" customWidth="1"/>
    <col min="6929" max="6929" width="17" style="1" customWidth="1"/>
    <col min="6930" max="7170" width="9.140625" style="1"/>
    <col min="7171" max="7171" width="7.42578125" style="1" customWidth="1"/>
    <col min="7172" max="7172" width="9.140625" style="1"/>
    <col min="7173" max="7173" width="25" style="1" customWidth="1"/>
    <col min="7174" max="7174" width="9.140625" style="1" customWidth="1"/>
    <col min="7175" max="7175" width="15" style="1" customWidth="1"/>
    <col min="7176" max="7176" width="17.85546875" style="1" customWidth="1"/>
    <col min="7177" max="7177" width="16.85546875" style="1" customWidth="1"/>
    <col min="7178" max="7178" width="14.5703125" style="1" customWidth="1"/>
    <col min="7179" max="7179" width="15.140625" style="1" customWidth="1"/>
    <col min="7180" max="7180" width="21.7109375" style="1" customWidth="1"/>
    <col min="7181" max="7181" width="11.7109375" style="1" bestFit="1" customWidth="1"/>
    <col min="7182" max="7182" width="19.42578125" style="1" bestFit="1" customWidth="1"/>
    <col min="7183" max="7183" width="9.140625" style="1"/>
    <col min="7184" max="7184" width="10.140625" style="1" bestFit="1" customWidth="1"/>
    <col min="7185" max="7185" width="17" style="1" customWidth="1"/>
    <col min="7186" max="7426" width="9.140625" style="1"/>
    <col min="7427" max="7427" width="7.42578125" style="1" customWidth="1"/>
    <col min="7428" max="7428" width="9.140625" style="1"/>
    <col min="7429" max="7429" width="25" style="1" customWidth="1"/>
    <col min="7430" max="7430" width="9.140625" style="1" customWidth="1"/>
    <col min="7431" max="7431" width="15" style="1" customWidth="1"/>
    <col min="7432" max="7432" width="17.85546875" style="1" customWidth="1"/>
    <col min="7433" max="7433" width="16.85546875" style="1" customWidth="1"/>
    <col min="7434" max="7434" width="14.5703125" style="1" customWidth="1"/>
    <col min="7435" max="7435" width="15.140625" style="1" customWidth="1"/>
    <col min="7436" max="7436" width="21.7109375" style="1" customWidth="1"/>
    <col min="7437" max="7437" width="11.7109375" style="1" bestFit="1" customWidth="1"/>
    <col min="7438" max="7438" width="19.42578125" style="1" bestFit="1" customWidth="1"/>
    <col min="7439" max="7439" width="9.140625" style="1"/>
    <col min="7440" max="7440" width="10.140625" style="1" bestFit="1" customWidth="1"/>
    <col min="7441" max="7441" width="17" style="1" customWidth="1"/>
    <col min="7442" max="7682" width="9.140625" style="1"/>
    <col min="7683" max="7683" width="7.42578125" style="1" customWidth="1"/>
    <col min="7684" max="7684" width="9.140625" style="1"/>
    <col min="7685" max="7685" width="25" style="1" customWidth="1"/>
    <col min="7686" max="7686" width="9.140625" style="1" customWidth="1"/>
    <col min="7687" max="7687" width="15" style="1" customWidth="1"/>
    <col min="7688" max="7688" width="17.85546875" style="1" customWidth="1"/>
    <col min="7689" max="7689" width="16.85546875" style="1" customWidth="1"/>
    <col min="7690" max="7690" width="14.5703125" style="1" customWidth="1"/>
    <col min="7691" max="7691" width="15.140625" style="1" customWidth="1"/>
    <col min="7692" max="7692" width="21.7109375" style="1" customWidth="1"/>
    <col min="7693" max="7693" width="11.7109375" style="1" bestFit="1" customWidth="1"/>
    <col min="7694" max="7694" width="19.42578125" style="1" bestFit="1" customWidth="1"/>
    <col min="7695" max="7695" width="9.140625" style="1"/>
    <col min="7696" max="7696" width="10.140625" style="1" bestFit="1" customWidth="1"/>
    <col min="7697" max="7697" width="17" style="1" customWidth="1"/>
    <col min="7698" max="7938" width="9.140625" style="1"/>
    <col min="7939" max="7939" width="7.42578125" style="1" customWidth="1"/>
    <col min="7940" max="7940" width="9.140625" style="1"/>
    <col min="7941" max="7941" width="25" style="1" customWidth="1"/>
    <col min="7942" max="7942" width="9.140625" style="1" customWidth="1"/>
    <col min="7943" max="7943" width="15" style="1" customWidth="1"/>
    <col min="7944" max="7944" width="17.85546875" style="1" customWidth="1"/>
    <col min="7945" max="7945" width="16.85546875" style="1" customWidth="1"/>
    <col min="7946" max="7946" width="14.5703125" style="1" customWidth="1"/>
    <col min="7947" max="7947" width="15.140625" style="1" customWidth="1"/>
    <col min="7948" max="7948" width="21.7109375" style="1" customWidth="1"/>
    <col min="7949" max="7949" width="11.7109375" style="1" bestFit="1" customWidth="1"/>
    <col min="7950" max="7950" width="19.42578125" style="1" bestFit="1" customWidth="1"/>
    <col min="7951" max="7951" width="9.140625" style="1"/>
    <col min="7952" max="7952" width="10.140625" style="1" bestFit="1" customWidth="1"/>
    <col min="7953" max="7953" width="17" style="1" customWidth="1"/>
    <col min="7954" max="8194" width="9.140625" style="1"/>
    <col min="8195" max="8195" width="7.42578125" style="1" customWidth="1"/>
    <col min="8196" max="8196" width="9.140625" style="1"/>
    <col min="8197" max="8197" width="25" style="1" customWidth="1"/>
    <col min="8198" max="8198" width="9.140625" style="1" customWidth="1"/>
    <col min="8199" max="8199" width="15" style="1" customWidth="1"/>
    <col min="8200" max="8200" width="17.85546875" style="1" customWidth="1"/>
    <col min="8201" max="8201" width="16.85546875" style="1" customWidth="1"/>
    <col min="8202" max="8202" width="14.5703125" style="1" customWidth="1"/>
    <col min="8203" max="8203" width="15.140625" style="1" customWidth="1"/>
    <col min="8204" max="8204" width="21.7109375" style="1" customWidth="1"/>
    <col min="8205" max="8205" width="11.7109375" style="1" bestFit="1" customWidth="1"/>
    <col min="8206" max="8206" width="19.42578125" style="1" bestFit="1" customWidth="1"/>
    <col min="8207" max="8207" width="9.140625" style="1"/>
    <col min="8208" max="8208" width="10.140625" style="1" bestFit="1" customWidth="1"/>
    <col min="8209" max="8209" width="17" style="1" customWidth="1"/>
    <col min="8210" max="8450" width="9.140625" style="1"/>
    <col min="8451" max="8451" width="7.42578125" style="1" customWidth="1"/>
    <col min="8452" max="8452" width="9.140625" style="1"/>
    <col min="8453" max="8453" width="25" style="1" customWidth="1"/>
    <col min="8454" max="8454" width="9.140625" style="1" customWidth="1"/>
    <col min="8455" max="8455" width="15" style="1" customWidth="1"/>
    <col min="8456" max="8456" width="17.85546875" style="1" customWidth="1"/>
    <col min="8457" max="8457" width="16.85546875" style="1" customWidth="1"/>
    <col min="8458" max="8458" width="14.5703125" style="1" customWidth="1"/>
    <col min="8459" max="8459" width="15.140625" style="1" customWidth="1"/>
    <col min="8460" max="8460" width="21.7109375" style="1" customWidth="1"/>
    <col min="8461" max="8461" width="11.7109375" style="1" bestFit="1" customWidth="1"/>
    <col min="8462" max="8462" width="19.42578125" style="1" bestFit="1" customWidth="1"/>
    <col min="8463" max="8463" width="9.140625" style="1"/>
    <col min="8464" max="8464" width="10.140625" style="1" bestFit="1" customWidth="1"/>
    <col min="8465" max="8465" width="17" style="1" customWidth="1"/>
    <col min="8466" max="8706" width="9.140625" style="1"/>
    <col min="8707" max="8707" width="7.42578125" style="1" customWidth="1"/>
    <col min="8708" max="8708" width="9.140625" style="1"/>
    <col min="8709" max="8709" width="25" style="1" customWidth="1"/>
    <col min="8710" max="8710" width="9.140625" style="1" customWidth="1"/>
    <col min="8711" max="8711" width="15" style="1" customWidth="1"/>
    <col min="8712" max="8712" width="17.85546875" style="1" customWidth="1"/>
    <col min="8713" max="8713" width="16.85546875" style="1" customWidth="1"/>
    <col min="8714" max="8714" width="14.5703125" style="1" customWidth="1"/>
    <col min="8715" max="8715" width="15.140625" style="1" customWidth="1"/>
    <col min="8716" max="8716" width="21.7109375" style="1" customWidth="1"/>
    <col min="8717" max="8717" width="11.7109375" style="1" bestFit="1" customWidth="1"/>
    <col min="8718" max="8718" width="19.42578125" style="1" bestFit="1" customWidth="1"/>
    <col min="8719" max="8719" width="9.140625" style="1"/>
    <col min="8720" max="8720" width="10.140625" style="1" bestFit="1" customWidth="1"/>
    <col min="8721" max="8721" width="17" style="1" customWidth="1"/>
    <col min="8722" max="8962" width="9.140625" style="1"/>
    <col min="8963" max="8963" width="7.42578125" style="1" customWidth="1"/>
    <col min="8964" max="8964" width="9.140625" style="1"/>
    <col min="8965" max="8965" width="25" style="1" customWidth="1"/>
    <col min="8966" max="8966" width="9.140625" style="1" customWidth="1"/>
    <col min="8967" max="8967" width="15" style="1" customWidth="1"/>
    <col min="8968" max="8968" width="17.85546875" style="1" customWidth="1"/>
    <col min="8969" max="8969" width="16.85546875" style="1" customWidth="1"/>
    <col min="8970" max="8970" width="14.5703125" style="1" customWidth="1"/>
    <col min="8971" max="8971" width="15.140625" style="1" customWidth="1"/>
    <col min="8972" max="8972" width="21.7109375" style="1" customWidth="1"/>
    <col min="8973" max="8973" width="11.7109375" style="1" bestFit="1" customWidth="1"/>
    <col min="8974" max="8974" width="19.42578125" style="1" bestFit="1" customWidth="1"/>
    <col min="8975" max="8975" width="9.140625" style="1"/>
    <col min="8976" max="8976" width="10.140625" style="1" bestFit="1" customWidth="1"/>
    <col min="8977" max="8977" width="17" style="1" customWidth="1"/>
    <col min="8978" max="9218" width="9.140625" style="1"/>
    <col min="9219" max="9219" width="7.42578125" style="1" customWidth="1"/>
    <col min="9220" max="9220" width="9.140625" style="1"/>
    <col min="9221" max="9221" width="25" style="1" customWidth="1"/>
    <col min="9222" max="9222" width="9.140625" style="1" customWidth="1"/>
    <col min="9223" max="9223" width="15" style="1" customWidth="1"/>
    <col min="9224" max="9224" width="17.85546875" style="1" customWidth="1"/>
    <col min="9225" max="9225" width="16.85546875" style="1" customWidth="1"/>
    <col min="9226" max="9226" width="14.5703125" style="1" customWidth="1"/>
    <col min="9227" max="9227" width="15.140625" style="1" customWidth="1"/>
    <col min="9228" max="9228" width="21.7109375" style="1" customWidth="1"/>
    <col min="9229" max="9229" width="11.7109375" style="1" bestFit="1" customWidth="1"/>
    <col min="9230" max="9230" width="19.42578125" style="1" bestFit="1" customWidth="1"/>
    <col min="9231" max="9231" width="9.140625" style="1"/>
    <col min="9232" max="9232" width="10.140625" style="1" bestFit="1" customWidth="1"/>
    <col min="9233" max="9233" width="17" style="1" customWidth="1"/>
    <col min="9234" max="9474" width="9.140625" style="1"/>
    <col min="9475" max="9475" width="7.42578125" style="1" customWidth="1"/>
    <col min="9476" max="9476" width="9.140625" style="1"/>
    <col min="9477" max="9477" width="25" style="1" customWidth="1"/>
    <col min="9478" max="9478" width="9.140625" style="1" customWidth="1"/>
    <col min="9479" max="9479" width="15" style="1" customWidth="1"/>
    <col min="9480" max="9480" width="17.85546875" style="1" customWidth="1"/>
    <col min="9481" max="9481" width="16.85546875" style="1" customWidth="1"/>
    <col min="9482" max="9482" width="14.5703125" style="1" customWidth="1"/>
    <col min="9483" max="9483" width="15.140625" style="1" customWidth="1"/>
    <col min="9484" max="9484" width="21.7109375" style="1" customWidth="1"/>
    <col min="9485" max="9485" width="11.7109375" style="1" bestFit="1" customWidth="1"/>
    <col min="9486" max="9486" width="19.42578125" style="1" bestFit="1" customWidth="1"/>
    <col min="9487" max="9487" width="9.140625" style="1"/>
    <col min="9488" max="9488" width="10.140625" style="1" bestFit="1" customWidth="1"/>
    <col min="9489" max="9489" width="17" style="1" customWidth="1"/>
    <col min="9490" max="9730" width="9.140625" style="1"/>
    <col min="9731" max="9731" width="7.42578125" style="1" customWidth="1"/>
    <col min="9732" max="9732" width="9.140625" style="1"/>
    <col min="9733" max="9733" width="25" style="1" customWidth="1"/>
    <col min="9734" max="9734" width="9.140625" style="1" customWidth="1"/>
    <col min="9735" max="9735" width="15" style="1" customWidth="1"/>
    <col min="9736" max="9736" width="17.85546875" style="1" customWidth="1"/>
    <col min="9737" max="9737" width="16.85546875" style="1" customWidth="1"/>
    <col min="9738" max="9738" width="14.5703125" style="1" customWidth="1"/>
    <col min="9739" max="9739" width="15.140625" style="1" customWidth="1"/>
    <col min="9740" max="9740" width="21.7109375" style="1" customWidth="1"/>
    <col min="9741" max="9741" width="11.7109375" style="1" bestFit="1" customWidth="1"/>
    <col min="9742" max="9742" width="19.42578125" style="1" bestFit="1" customWidth="1"/>
    <col min="9743" max="9743" width="9.140625" style="1"/>
    <col min="9744" max="9744" width="10.140625" style="1" bestFit="1" customWidth="1"/>
    <col min="9745" max="9745" width="17" style="1" customWidth="1"/>
    <col min="9746" max="9986" width="9.140625" style="1"/>
    <col min="9987" max="9987" width="7.42578125" style="1" customWidth="1"/>
    <col min="9988" max="9988" width="9.140625" style="1"/>
    <col min="9989" max="9989" width="25" style="1" customWidth="1"/>
    <col min="9990" max="9990" width="9.140625" style="1" customWidth="1"/>
    <col min="9991" max="9991" width="15" style="1" customWidth="1"/>
    <col min="9992" max="9992" width="17.85546875" style="1" customWidth="1"/>
    <col min="9993" max="9993" width="16.85546875" style="1" customWidth="1"/>
    <col min="9994" max="9994" width="14.5703125" style="1" customWidth="1"/>
    <col min="9995" max="9995" width="15.140625" style="1" customWidth="1"/>
    <col min="9996" max="9996" width="21.7109375" style="1" customWidth="1"/>
    <col min="9997" max="9997" width="11.7109375" style="1" bestFit="1" customWidth="1"/>
    <col min="9998" max="9998" width="19.42578125" style="1" bestFit="1" customWidth="1"/>
    <col min="9999" max="9999" width="9.140625" style="1"/>
    <col min="10000" max="10000" width="10.140625" style="1" bestFit="1" customWidth="1"/>
    <col min="10001" max="10001" width="17" style="1" customWidth="1"/>
    <col min="10002" max="10242" width="9.140625" style="1"/>
    <col min="10243" max="10243" width="7.42578125" style="1" customWidth="1"/>
    <col min="10244" max="10244" width="9.140625" style="1"/>
    <col min="10245" max="10245" width="25" style="1" customWidth="1"/>
    <col min="10246" max="10246" width="9.140625" style="1" customWidth="1"/>
    <col min="10247" max="10247" width="15" style="1" customWidth="1"/>
    <col min="10248" max="10248" width="17.85546875" style="1" customWidth="1"/>
    <col min="10249" max="10249" width="16.85546875" style="1" customWidth="1"/>
    <col min="10250" max="10250" width="14.5703125" style="1" customWidth="1"/>
    <col min="10251" max="10251" width="15.140625" style="1" customWidth="1"/>
    <col min="10252" max="10252" width="21.7109375" style="1" customWidth="1"/>
    <col min="10253" max="10253" width="11.7109375" style="1" bestFit="1" customWidth="1"/>
    <col min="10254" max="10254" width="19.42578125" style="1" bestFit="1" customWidth="1"/>
    <col min="10255" max="10255" width="9.140625" style="1"/>
    <col min="10256" max="10256" width="10.140625" style="1" bestFit="1" customWidth="1"/>
    <col min="10257" max="10257" width="17" style="1" customWidth="1"/>
    <col min="10258" max="10498" width="9.140625" style="1"/>
    <col min="10499" max="10499" width="7.42578125" style="1" customWidth="1"/>
    <col min="10500" max="10500" width="9.140625" style="1"/>
    <col min="10501" max="10501" width="25" style="1" customWidth="1"/>
    <col min="10502" max="10502" width="9.140625" style="1" customWidth="1"/>
    <col min="10503" max="10503" width="15" style="1" customWidth="1"/>
    <col min="10504" max="10504" width="17.85546875" style="1" customWidth="1"/>
    <col min="10505" max="10505" width="16.85546875" style="1" customWidth="1"/>
    <col min="10506" max="10506" width="14.5703125" style="1" customWidth="1"/>
    <col min="10507" max="10507" width="15.140625" style="1" customWidth="1"/>
    <col min="10508" max="10508" width="21.7109375" style="1" customWidth="1"/>
    <col min="10509" max="10509" width="11.7109375" style="1" bestFit="1" customWidth="1"/>
    <col min="10510" max="10510" width="19.42578125" style="1" bestFit="1" customWidth="1"/>
    <col min="10511" max="10511" width="9.140625" style="1"/>
    <col min="10512" max="10512" width="10.140625" style="1" bestFit="1" customWidth="1"/>
    <col min="10513" max="10513" width="17" style="1" customWidth="1"/>
    <col min="10514" max="10754" width="9.140625" style="1"/>
    <col min="10755" max="10755" width="7.42578125" style="1" customWidth="1"/>
    <col min="10756" max="10756" width="9.140625" style="1"/>
    <col min="10757" max="10757" width="25" style="1" customWidth="1"/>
    <col min="10758" max="10758" width="9.140625" style="1" customWidth="1"/>
    <col min="10759" max="10759" width="15" style="1" customWidth="1"/>
    <col min="10760" max="10760" width="17.85546875" style="1" customWidth="1"/>
    <col min="10761" max="10761" width="16.85546875" style="1" customWidth="1"/>
    <col min="10762" max="10762" width="14.5703125" style="1" customWidth="1"/>
    <col min="10763" max="10763" width="15.140625" style="1" customWidth="1"/>
    <col min="10764" max="10764" width="21.7109375" style="1" customWidth="1"/>
    <col min="10765" max="10765" width="11.7109375" style="1" bestFit="1" customWidth="1"/>
    <col min="10766" max="10766" width="19.42578125" style="1" bestFit="1" customWidth="1"/>
    <col min="10767" max="10767" width="9.140625" style="1"/>
    <col min="10768" max="10768" width="10.140625" style="1" bestFit="1" customWidth="1"/>
    <col min="10769" max="10769" width="17" style="1" customWidth="1"/>
    <col min="10770" max="11010" width="9.140625" style="1"/>
    <col min="11011" max="11011" width="7.42578125" style="1" customWidth="1"/>
    <col min="11012" max="11012" width="9.140625" style="1"/>
    <col min="11013" max="11013" width="25" style="1" customWidth="1"/>
    <col min="11014" max="11014" width="9.140625" style="1" customWidth="1"/>
    <col min="11015" max="11015" width="15" style="1" customWidth="1"/>
    <col min="11016" max="11016" width="17.85546875" style="1" customWidth="1"/>
    <col min="11017" max="11017" width="16.85546875" style="1" customWidth="1"/>
    <col min="11018" max="11018" width="14.5703125" style="1" customWidth="1"/>
    <col min="11019" max="11019" width="15.140625" style="1" customWidth="1"/>
    <col min="11020" max="11020" width="21.7109375" style="1" customWidth="1"/>
    <col min="11021" max="11021" width="11.7109375" style="1" bestFit="1" customWidth="1"/>
    <col min="11022" max="11022" width="19.42578125" style="1" bestFit="1" customWidth="1"/>
    <col min="11023" max="11023" width="9.140625" style="1"/>
    <col min="11024" max="11024" width="10.140625" style="1" bestFit="1" customWidth="1"/>
    <col min="11025" max="11025" width="17" style="1" customWidth="1"/>
    <col min="11026" max="11266" width="9.140625" style="1"/>
    <col min="11267" max="11267" width="7.42578125" style="1" customWidth="1"/>
    <col min="11268" max="11268" width="9.140625" style="1"/>
    <col min="11269" max="11269" width="25" style="1" customWidth="1"/>
    <col min="11270" max="11270" width="9.140625" style="1" customWidth="1"/>
    <col min="11271" max="11271" width="15" style="1" customWidth="1"/>
    <col min="11272" max="11272" width="17.85546875" style="1" customWidth="1"/>
    <col min="11273" max="11273" width="16.85546875" style="1" customWidth="1"/>
    <col min="11274" max="11274" width="14.5703125" style="1" customWidth="1"/>
    <col min="11275" max="11275" width="15.140625" style="1" customWidth="1"/>
    <col min="11276" max="11276" width="21.7109375" style="1" customWidth="1"/>
    <col min="11277" max="11277" width="11.7109375" style="1" bestFit="1" customWidth="1"/>
    <col min="11278" max="11278" width="19.42578125" style="1" bestFit="1" customWidth="1"/>
    <col min="11279" max="11279" width="9.140625" style="1"/>
    <col min="11280" max="11280" width="10.140625" style="1" bestFit="1" customWidth="1"/>
    <col min="11281" max="11281" width="17" style="1" customWidth="1"/>
    <col min="11282" max="11522" width="9.140625" style="1"/>
    <col min="11523" max="11523" width="7.42578125" style="1" customWidth="1"/>
    <col min="11524" max="11524" width="9.140625" style="1"/>
    <col min="11525" max="11525" width="25" style="1" customWidth="1"/>
    <col min="11526" max="11526" width="9.140625" style="1" customWidth="1"/>
    <col min="11527" max="11527" width="15" style="1" customWidth="1"/>
    <col min="11528" max="11528" width="17.85546875" style="1" customWidth="1"/>
    <col min="11529" max="11529" width="16.85546875" style="1" customWidth="1"/>
    <col min="11530" max="11530" width="14.5703125" style="1" customWidth="1"/>
    <col min="11531" max="11531" width="15.140625" style="1" customWidth="1"/>
    <col min="11532" max="11532" width="21.7109375" style="1" customWidth="1"/>
    <col min="11533" max="11533" width="11.7109375" style="1" bestFit="1" customWidth="1"/>
    <col min="11534" max="11534" width="19.42578125" style="1" bestFit="1" customWidth="1"/>
    <col min="11535" max="11535" width="9.140625" style="1"/>
    <col min="11536" max="11536" width="10.140625" style="1" bestFit="1" customWidth="1"/>
    <col min="11537" max="11537" width="17" style="1" customWidth="1"/>
    <col min="11538" max="11778" width="9.140625" style="1"/>
    <col min="11779" max="11779" width="7.42578125" style="1" customWidth="1"/>
    <col min="11780" max="11780" width="9.140625" style="1"/>
    <col min="11781" max="11781" width="25" style="1" customWidth="1"/>
    <col min="11782" max="11782" width="9.140625" style="1" customWidth="1"/>
    <col min="11783" max="11783" width="15" style="1" customWidth="1"/>
    <col min="11784" max="11784" width="17.85546875" style="1" customWidth="1"/>
    <col min="11785" max="11785" width="16.85546875" style="1" customWidth="1"/>
    <col min="11786" max="11786" width="14.5703125" style="1" customWidth="1"/>
    <col min="11787" max="11787" width="15.140625" style="1" customWidth="1"/>
    <col min="11788" max="11788" width="21.7109375" style="1" customWidth="1"/>
    <col min="11789" max="11789" width="11.7109375" style="1" bestFit="1" customWidth="1"/>
    <col min="11790" max="11790" width="19.42578125" style="1" bestFit="1" customWidth="1"/>
    <col min="11791" max="11791" width="9.140625" style="1"/>
    <col min="11792" max="11792" width="10.140625" style="1" bestFit="1" customWidth="1"/>
    <col min="11793" max="11793" width="17" style="1" customWidth="1"/>
    <col min="11794" max="12034" width="9.140625" style="1"/>
    <col min="12035" max="12035" width="7.42578125" style="1" customWidth="1"/>
    <col min="12036" max="12036" width="9.140625" style="1"/>
    <col min="12037" max="12037" width="25" style="1" customWidth="1"/>
    <col min="12038" max="12038" width="9.140625" style="1" customWidth="1"/>
    <col min="12039" max="12039" width="15" style="1" customWidth="1"/>
    <col min="12040" max="12040" width="17.85546875" style="1" customWidth="1"/>
    <col min="12041" max="12041" width="16.85546875" style="1" customWidth="1"/>
    <col min="12042" max="12042" width="14.5703125" style="1" customWidth="1"/>
    <col min="12043" max="12043" width="15.140625" style="1" customWidth="1"/>
    <col min="12044" max="12044" width="21.7109375" style="1" customWidth="1"/>
    <col min="12045" max="12045" width="11.7109375" style="1" bestFit="1" customWidth="1"/>
    <col min="12046" max="12046" width="19.42578125" style="1" bestFit="1" customWidth="1"/>
    <col min="12047" max="12047" width="9.140625" style="1"/>
    <col min="12048" max="12048" width="10.140625" style="1" bestFit="1" customWidth="1"/>
    <col min="12049" max="12049" width="17" style="1" customWidth="1"/>
    <col min="12050" max="12290" width="9.140625" style="1"/>
    <col min="12291" max="12291" width="7.42578125" style="1" customWidth="1"/>
    <col min="12292" max="12292" width="9.140625" style="1"/>
    <col min="12293" max="12293" width="25" style="1" customWidth="1"/>
    <col min="12294" max="12294" width="9.140625" style="1" customWidth="1"/>
    <col min="12295" max="12295" width="15" style="1" customWidth="1"/>
    <col min="12296" max="12296" width="17.85546875" style="1" customWidth="1"/>
    <col min="12297" max="12297" width="16.85546875" style="1" customWidth="1"/>
    <col min="12298" max="12298" width="14.5703125" style="1" customWidth="1"/>
    <col min="12299" max="12299" width="15.140625" style="1" customWidth="1"/>
    <col min="12300" max="12300" width="21.7109375" style="1" customWidth="1"/>
    <col min="12301" max="12301" width="11.7109375" style="1" bestFit="1" customWidth="1"/>
    <col min="12302" max="12302" width="19.42578125" style="1" bestFit="1" customWidth="1"/>
    <col min="12303" max="12303" width="9.140625" style="1"/>
    <col min="12304" max="12304" width="10.140625" style="1" bestFit="1" customWidth="1"/>
    <col min="12305" max="12305" width="17" style="1" customWidth="1"/>
    <col min="12306" max="12546" width="9.140625" style="1"/>
    <col min="12547" max="12547" width="7.42578125" style="1" customWidth="1"/>
    <col min="12548" max="12548" width="9.140625" style="1"/>
    <col min="12549" max="12549" width="25" style="1" customWidth="1"/>
    <col min="12550" max="12550" width="9.140625" style="1" customWidth="1"/>
    <col min="12551" max="12551" width="15" style="1" customWidth="1"/>
    <col min="12552" max="12552" width="17.85546875" style="1" customWidth="1"/>
    <col min="12553" max="12553" width="16.85546875" style="1" customWidth="1"/>
    <col min="12554" max="12554" width="14.5703125" style="1" customWidth="1"/>
    <col min="12555" max="12555" width="15.140625" style="1" customWidth="1"/>
    <col min="12556" max="12556" width="21.7109375" style="1" customWidth="1"/>
    <col min="12557" max="12557" width="11.7109375" style="1" bestFit="1" customWidth="1"/>
    <col min="12558" max="12558" width="19.42578125" style="1" bestFit="1" customWidth="1"/>
    <col min="12559" max="12559" width="9.140625" style="1"/>
    <col min="12560" max="12560" width="10.140625" style="1" bestFit="1" customWidth="1"/>
    <col min="12561" max="12561" width="17" style="1" customWidth="1"/>
    <col min="12562" max="12802" width="9.140625" style="1"/>
    <col min="12803" max="12803" width="7.42578125" style="1" customWidth="1"/>
    <col min="12804" max="12804" width="9.140625" style="1"/>
    <col min="12805" max="12805" width="25" style="1" customWidth="1"/>
    <col min="12806" max="12806" width="9.140625" style="1" customWidth="1"/>
    <col min="12807" max="12807" width="15" style="1" customWidth="1"/>
    <col min="12808" max="12808" width="17.85546875" style="1" customWidth="1"/>
    <col min="12809" max="12809" width="16.85546875" style="1" customWidth="1"/>
    <col min="12810" max="12810" width="14.5703125" style="1" customWidth="1"/>
    <col min="12811" max="12811" width="15.140625" style="1" customWidth="1"/>
    <col min="12812" max="12812" width="21.7109375" style="1" customWidth="1"/>
    <col min="12813" max="12813" width="11.7109375" style="1" bestFit="1" customWidth="1"/>
    <col min="12814" max="12814" width="19.42578125" style="1" bestFit="1" customWidth="1"/>
    <col min="12815" max="12815" width="9.140625" style="1"/>
    <col min="12816" max="12816" width="10.140625" style="1" bestFit="1" customWidth="1"/>
    <col min="12817" max="12817" width="17" style="1" customWidth="1"/>
    <col min="12818" max="13058" width="9.140625" style="1"/>
    <col min="13059" max="13059" width="7.42578125" style="1" customWidth="1"/>
    <col min="13060" max="13060" width="9.140625" style="1"/>
    <col min="13061" max="13061" width="25" style="1" customWidth="1"/>
    <col min="13062" max="13062" width="9.140625" style="1" customWidth="1"/>
    <col min="13063" max="13063" width="15" style="1" customWidth="1"/>
    <col min="13064" max="13064" width="17.85546875" style="1" customWidth="1"/>
    <col min="13065" max="13065" width="16.85546875" style="1" customWidth="1"/>
    <col min="13066" max="13066" width="14.5703125" style="1" customWidth="1"/>
    <col min="13067" max="13067" width="15.140625" style="1" customWidth="1"/>
    <col min="13068" max="13068" width="21.7109375" style="1" customWidth="1"/>
    <col min="13069" max="13069" width="11.7109375" style="1" bestFit="1" customWidth="1"/>
    <col min="13070" max="13070" width="19.42578125" style="1" bestFit="1" customWidth="1"/>
    <col min="13071" max="13071" width="9.140625" style="1"/>
    <col min="13072" max="13072" width="10.140625" style="1" bestFit="1" customWidth="1"/>
    <col min="13073" max="13073" width="17" style="1" customWidth="1"/>
    <col min="13074" max="13314" width="9.140625" style="1"/>
    <col min="13315" max="13315" width="7.42578125" style="1" customWidth="1"/>
    <col min="13316" max="13316" width="9.140625" style="1"/>
    <col min="13317" max="13317" width="25" style="1" customWidth="1"/>
    <col min="13318" max="13318" width="9.140625" style="1" customWidth="1"/>
    <col min="13319" max="13319" width="15" style="1" customWidth="1"/>
    <col min="13320" max="13320" width="17.85546875" style="1" customWidth="1"/>
    <col min="13321" max="13321" width="16.85546875" style="1" customWidth="1"/>
    <col min="13322" max="13322" width="14.5703125" style="1" customWidth="1"/>
    <col min="13323" max="13323" width="15.140625" style="1" customWidth="1"/>
    <col min="13324" max="13324" width="21.7109375" style="1" customWidth="1"/>
    <col min="13325" max="13325" width="11.7109375" style="1" bestFit="1" customWidth="1"/>
    <col min="13326" max="13326" width="19.42578125" style="1" bestFit="1" customWidth="1"/>
    <col min="13327" max="13327" width="9.140625" style="1"/>
    <col min="13328" max="13328" width="10.140625" style="1" bestFit="1" customWidth="1"/>
    <col min="13329" max="13329" width="17" style="1" customWidth="1"/>
    <col min="13330" max="13570" width="9.140625" style="1"/>
    <col min="13571" max="13571" width="7.42578125" style="1" customWidth="1"/>
    <col min="13572" max="13572" width="9.140625" style="1"/>
    <col min="13573" max="13573" width="25" style="1" customWidth="1"/>
    <col min="13574" max="13574" width="9.140625" style="1" customWidth="1"/>
    <col min="13575" max="13575" width="15" style="1" customWidth="1"/>
    <col min="13576" max="13576" width="17.85546875" style="1" customWidth="1"/>
    <col min="13577" max="13577" width="16.85546875" style="1" customWidth="1"/>
    <col min="13578" max="13578" width="14.5703125" style="1" customWidth="1"/>
    <col min="13579" max="13579" width="15.140625" style="1" customWidth="1"/>
    <col min="13580" max="13580" width="21.7109375" style="1" customWidth="1"/>
    <col min="13581" max="13581" width="11.7109375" style="1" bestFit="1" customWidth="1"/>
    <col min="13582" max="13582" width="19.42578125" style="1" bestFit="1" customWidth="1"/>
    <col min="13583" max="13583" width="9.140625" style="1"/>
    <col min="13584" max="13584" width="10.140625" style="1" bestFit="1" customWidth="1"/>
    <col min="13585" max="13585" width="17" style="1" customWidth="1"/>
    <col min="13586" max="13826" width="9.140625" style="1"/>
    <col min="13827" max="13827" width="7.42578125" style="1" customWidth="1"/>
    <col min="13828" max="13828" width="9.140625" style="1"/>
    <col min="13829" max="13829" width="25" style="1" customWidth="1"/>
    <col min="13830" max="13830" width="9.140625" style="1" customWidth="1"/>
    <col min="13831" max="13831" width="15" style="1" customWidth="1"/>
    <col min="13832" max="13832" width="17.85546875" style="1" customWidth="1"/>
    <col min="13833" max="13833" width="16.85546875" style="1" customWidth="1"/>
    <col min="13834" max="13834" width="14.5703125" style="1" customWidth="1"/>
    <col min="13835" max="13835" width="15.140625" style="1" customWidth="1"/>
    <col min="13836" max="13836" width="21.7109375" style="1" customWidth="1"/>
    <col min="13837" max="13837" width="11.7109375" style="1" bestFit="1" customWidth="1"/>
    <col min="13838" max="13838" width="19.42578125" style="1" bestFit="1" customWidth="1"/>
    <col min="13839" max="13839" width="9.140625" style="1"/>
    <col min="13840" max="13840" width="10.140625" style="1" bestFit="1" customWidth="1"/>
    <col min="13841" max="13841" width="17" style="1" customWidth="1"/>
    <col min="13842" max="14082" width="9.140625" style="1"/>
    <col min="14083" max="14083" width="7.42578125" style="1" customWidth="1"/>
    <col min="14084" max="14084" width="9.140625" style="1"/>
    <col min="14085" max="14085" width="25" style="1" customWidth="1"/>
    <col min="14086" max="14086" width="9.140625" style="1" customWidth="1"/>
    <col min="14087" max="14087" width="15" style="1" customWidth="1"/>
    <col min="14088" max="14088" width="17.85546875" style="1" customWidth="1"/>
    <col min="14089" max="14089" width="16.85546875" style="1" customWidth="1"/>
    <col min="14090" max="14090" width="14.5703125" style="1" customWidth="1"/>
    <col min="14091" max="14091" width="15.140625" style="1" customWidth="1"/>
    <col min="14092" max="14092" width="21.7109375" style="1" customWidth="1"/>
    <col min="14093" max="14093" width="11.7109375" style="1" bestFit="1" customWidth="1"/>
    <col min="14094" max="14094" width="19.42578125" style="1" bestFit="1" customWidth="1"/>
    <col min="14095" max="14095" width="9.140625" style="1"/>
    <col min="14096" max="14096" width="10.140625" style="1" bestFit="1" customWidth="1"/>
    <col min="14097" max="14097" width="17" style="1" customWidth="1"/>
    <col min="14098" max="14338" width="9.140625" style="1"/>
    <col min="14339" max="14339" width="7.42578125" style="1" customWidth="1"/>
    <col min="14340" max="14340" width="9.140625" style="1"/>
    <col min="14341" max="14341" width="25" style="1" customWidth="1"/>
    <col min="14342" max="14342" width="9.140625" style="1" customWidth="1"/>
    <col min="14343" max="14343" width="15" style="1" customWidth="1"/>
    <col min="14344" max="14344" width="17.85546875" style="1" customWidth="1"/>
    <col min="14345" max="14345" width="16.85546875" style="1" customWidth="1"/>
    <col min="14346" max="14346" width="14.5703125" style="1" customWidth="1"/>
    <col min="14347" max="14347" width="15.140625" style="1" customWidth="1"/>
    <col min="14348" max="14348" width="21.7109375" style="1" customWidth="1"/>
    <col min="14349" max="14349" width="11.7109375" style="1" bestFit="1" customWidth="1"/>
    <col min="14350" max="14350" width="19.42578125" style="1" bestFit="1" customWidth="1"/>
    <col min="14351" max="14351" width="9.140625" style="1"/>
    <col min="14352" max="14352" width="10.140625" style="1" bestFit="1" customWidth="1"/>
    <col min="14353" max="14353" width="17" style="1" customWidth="1"/>
    <col min="14354" max="14594" width="9.140625" style="1"/>
    <col min="14595" max="14595" width="7.42578125" style="1" customWidth="1"/>
    <col min="14596" max="14596" width="9.140625" style="1"/>
    <col min="14597" max="14597" width="25" style="1" customWidth="1"/>
    <col min="14598" max="14598" width="9.140625" style="1" customWidth="1"/>
    <col min="14599" max="14599" width="15" style="1" customWidth="1"/>
    <col min="14600" max="14600" width="17.85546875" style="1" customWidth="1"/>
    <col min="14601" max="14601" width="16.85546875" style="1" customWidth="1"/>
    <col min="14602" max="14602" width="14.5703125" style="1" customWidth="1"/>
    <col min="14603" max="14603" width="15.140625" style="1" customWidth="1"/>
    <col min="14604" max="14604" width="21.7109375" style="1" customWidth="1"/>
    <col min="14605" max="14605" width="11.7109375" style="1" bestFit="1" customWidth="1"/>
    <col min="14606" max="14606" width="19.42578125" style="1" bestFit="1" customWidth="1"/>
    <col min="14607" max="14607" width="9.140625" style="1"/>
    <col min="14608" max="14608" width="10.140625" style="1" bestFit="1" customWidth="1"/>
    <col min="14609" max="14609" width="17" style="1" customWidth="1"/>
    <col min="14610" max="14850" width="9.140625" style="1"/>
    <col min="14851" max="14851" width="7.42578125" style="1" customWidth="1"/>
    <col min="14852" max="14852" width="9.140625" style="1"/>
    <col min="14853" max="14853" width="25" style="1" customWidth="1"/>
    <col min="14854" max="14854" width="9.140625" style="1" customWidth="1"/>
    <col min="14855" max="14855" width="15" style="1" customWidth="1"/>
    <col min="14856" max="14856" width="17.85546875" style="1" customWidth="1"/>
    <col min="14857" max="14857" width="16.85546875" style="1" customWidth="1"/>
    <col min="14858" max="14858" width="14.5703125" style="1" customWidth="1"/>
    <col min="14859" max="14859" width="15.140625" style="1" customWidth="1"/>
    <col min="14860" max="14860" width="21.7109375" style="1" customWidth="1"/>
    <col min="14861" max="14861" width="11.7109375" style="1" bestFit="1" customWidth="1"/>
    <col min="14862" max="14862" width="19.42578125" style="1" bestFit="1" customWidth="1"/>
    <col min="14863" max="14863" width="9.140625" style="1"/>
    <col min="14864" max="14864" width="10.140625" style="1" bestFit="1" customWidth="1"/>
    <col min="14865" max="14865" width="17" style="1" customWidth="1"/>
    <col min="14866" max="15106" width="9.140625" style="1"/>
    <col min="15107" max="15107" width="7.42578125" style="1" customWidth="1"/>
    <col min="15108" max="15108" width="9.140625" style="1"/>
    <col min="15109" max="15109" width="25" style="1" customWidth="1"/>
    <col min="15110" max="15110" width="9.140625" style="1" customWidth="1"/>
    <col min="15111" max="15111" width="15" style="1" customWidth="1"/>
    <col min="15112" max="15112" width="17.85546875" style="1" customWidth="1"/>
    <col min="15113" max="15113" width="16.85546875" style="1" customWidth="1"/>
    <col min="15114" max="15114" width="14.5703125" style="1" customWidth="1"/>
    <col min="15115" max="15115" width="15.140625" style="1" customWidth="1"/>
    <col min="15116" max="15116" width="21.7109375" style="1" customWidth="1"/>
    <col min="15117" max="15117" width="11.7109375" style="1" bestFit="1" customWidth="1"/>
    <col min="15118" max="15118" width="19.42578125" style="1" bestFit="1" customWidth="1"/>
    <col min="15119" max="15119" width="9.140625" style="1"/>
    <col min="15120" max="15120" width="10.140625" style="1" bestFit="1" customWidth="1"/>
    <col min="15121" max="15121" width="17" style="1" customWidth="1"/>
    <col min="15122" max="15362" width="9.140625" style="1"/>
    <col min="15363" max="15363" width="7.42578125" style="1" customWidth="1"/>
    <col min="15364" max="15364" width="9.140625" style="1"/>
    <col min="15365" max="15365" width="25" style="1" customWidth="1"/>
    <col min="15366" max="15366" width="9.140625" style="1" customWidth="1"/>
    <col min="15367" max="15367" width="15" style="1" customWidth="1"/>
    <col min="15368" max="15368" width="17.85546875" style="1" customWidth="1"/>
    <col min="15369" max="15369" width="16.85546875" style="1" customWidth="1"/>
    <col min="15370" max="15370" width="14.5703125" style="1" customWidth="1"/>
    <col min="15371" max="15371" width="15.140625" style="1" customWidth="1"/>
    <col min="15372" max="15372" width="21.7109375" style="1" customWidth="1"/>
    <col min="15373" max="15373" width="11.7109375" style="1" bestFit="1" customWidth="1"/>
    <col min="15374" max="15374" width="19.42578125" style="1" bestFit="1" customWidth="1"/>
    <col min="15375" max="15375" width="9.140625" style="1"/>
    <col min="15376" max="15376" width="10.140625" style="1" bestFit="1" customWidth="1"/>
    <col min="15377" max="15377" width="17" style="1" customWidth="1"/>
    <col min="15378" max="15618" width="9.140625" style="1"/>
    <col min="15619" max="15619" width="7.42578125" style="1" customWidth="1"/>
    <col min="15620" max="15620" width="9.140625" style="1"/>
    <col min="15621" max="15621" width="25" style="1" customWidth="1"/>
    <col min="15622" max="15622" width="9.140625" style="1" customWidth="1"/>
    <col min="15623" max="15623" width="15" style="1" customWidth="1"/>
    <col min="15624" max="15624" width="17.85546875" style="1" customWidth="1"/>
    <col min="15625" max="15625" width="16.85546875" style="1" customWidth="1"/>
    <col min="15626" max="15626" width="14.5703125" style="1" customWidth="1"/>
    <col min="15627" max="15627" width="15.140625" style="1" customWidth="1"/>
    <col min="15628" max="15628" width="21.7109375" style="1" customWidth="1"/>
    <col min="15629" max="15629" width="11.7109375" style="1" bestFit="1" customWidth="1"/>
    <col min="15630" max="15630" width="19.42578125" style="1" bestFit="1" customWidth="1"/>
    <col min="15631" max="15631" width="9.140625" style="1"/>
    <col min="15632" max="15632" width="10.140625" style="1" bestFit="1" customWidth="1"/>
    <col min="15633" max="15633" width="17" style="1" customWidth="1"/>
    <col min="15634" max="15874" width="9.140625" style="1"/>
    <col min="15875" max="15875" width="7.42578125" style="1" customWidth="1"/>
    <col min="15876" max="15876" width="9.140625" style="1"/>
    <col min="15877" max="15877" width="25" style="1" customWidth="1"/>
    <col min="15878" max="15878" width="9.140625" style="1" customWidth="1"/>
    <col min="15879" max="15879" width="15" style="1" customWidth="1"/>
    <col min="15880" max="15880" width="17.85546875" style="1" customWidth="1"/>
    <col min="15881" max="15881" width="16.85546875" style="1" customWidth="1"/>
    <col min="15882" max="15882" width="14.5703125" style="1" customWidth="1"/>
    <col min="15883" max="15883" width="15.140625" style="1" customWidth="1"/>
    <col min="15884" max="15884" width="21.7109375" style="1" customWidth="1"/>
    <col min="15885" max="15885" width="11.7109375" style="1" bestFit="1" customWidth="1"/>
    <col min="15886" max="15886" width="19.42578125" style="1" bestFit="1" customWidth="1"/>
    <col min="15887" max="15887" width="9.140625" style="1"/>
    <col min="15888" max="15888" width="10.140625" style="1" bestFit="1" customWidth="1"/>
    <col min="15889" max="15889" width="17" style="1" customWidth="1"/>
    <col min="15890" max="16130" width="9.140625" style="1"/>
    <col min="16131" max="16131" width="7.42578125" style="1" customWidth="1"/>
    <col min="16132" max="16132" width="9.140625" style="1"/>
    <col min="16133" max="16133" width="25" style="1" customWidth="1"/>
    <col min="16134" max="16134" width="9.140625" style="1" customWidth="1"/>
    <col min="16135" max="16135" width="15" style="1" customWidth="1"/>
    <col min="16136" max="16136" width="17.85546875" style="1" customWidth="1"/>
    <col min="16137" max="16137" width="16.85546875" style="1" customWidth="1"/>
    <col min="16138" max="16138" width="14.5703125" style="1" customWidth="1"/>
    <col min="16139" max="16139" width="15.140625" style="1" customWidth="1"/>
    <col min="16140" max="16140" width="21.7109375" style="1" customWidth="1"/>
    <col min="16141" max="16141" width="11.7109375" style="1" bestFit="1" customWidth="1"/>
    <col min="16142" max="16142" width="19.42578125" style="1" bestFit="1" customWidth="1"/>
    <col min="16143" max="16143" width="9.140625" style="1"/>
    <col min="16144" max="16144" width="10.140625" style="1" bestFit="1" customWidth="1"/>
    <col min="16145" max="16145" width="17" style="1" customWidth="1"/>
    <col min="16146" max="16384" width="9.140625" style="1"/>
  </cols>
  <sheetData>
    <row r="1" spans="1:22" ht="18">
      <c r="A1" s="715" t="s">
        <v>416</v>
      </c>
      <c r="B1" s="715"/>
      <c r="C1" s="879" t="s">
        <v>462</v>
      </c>
      <c r="D1" s="879"/>
      <c r="E1" s="879"/>
      <c r="F1" s="879"/>
      <c r="G1" s="879"/>
      <c r="H1" s="879"/>
      <c r="I1" s="880"/>
      <c r="J1" s="880"/>
      <c r="K1" s="881"/>
      <c r="L1" s="881"/>
    </row>
    <row r="2" spans="1:22" ht="18.75" thickBot="1">
      <c r="A2" s="715"/>
      <c r="B2" s="715"/>
      <c r="C2" s="882"/>
      <c r="D2" s="883" t="s">
        <v>418</v>
      </c>
      <c r="E2" s="883"/>
      <c r="F2" s="883"/>
      <c r="G2" s="883"/>
      <c r="H2" s="883"/>
      <c r="I2" s="720"/>
      <c r="J2" s="720"/>
      <c r="K2" s="720"/>
      <c r="L2" s="716"/>
      <c r="M2" s="2"/>
      <c r="N2" s="923"/>
      <c r="O2" s="2"/>
      <c r="P2" s="2"/>
      <c r="Q2" s="2"/>
      <c r="R2" s="2"/>
      <c r="S2" s="2"/>
    </row>
    <row r="3" spans="1:22" ht="15.75">
      <c r="A3" s="723">
        <v>625</v>
      </c>
      <c r="B3" s="724"/>
      <c r="C3" s="724"/>
      <c r="D3" s="724"/>
      <c r="E3" s="724"/>
      <c r="F3" s="725" t="s">
        <v>419</v>
      </c>
      <c r="G3" s="725" t="s">
        <v>420</v>
      </c>
      <c r="H3" s="725" t="s">
        <v>421</v>
      </c>
      <c r="I3" s="725" t="s">
        <v>422</v>
      </c>
      <c r="J3" s="725" t="s">
        <v>423</v>
      </c>
      <c r="K3" s="725" t="s">
        <v>335</v>
      </c>
      <c r="L3" s="906" t="s">
        <v>341</v>
      </c>
      <c r="M3" s="923"/>
      <c r="N3" s="923"/>
      <c r="O3" s="2"/>
      <c r="P3" s="2"/>
      <c r="Q3" s="2"/>
      <c r="R3" s="2"/>
      <c r="S3" s="2"/>
    </row>
    <row r="4" spans="1:22" ht="15.75">
      <c r="A4" s="982" t="s">
        <v>426</v>
      </c>
      <c r="B4" s="983"/>
      <c r="C4" s="983"/>
      <c r="D4" s="984"/>
      <c r="E4" s="729" t="s">
        <v>427</v>
      </c>
      <c r="F4" s="730">
        <f>F5</f>
        <v>1357</v>
      </c>
      <c r="G4" s="731">
        <f>G5</f>
        <v>9446930.9989999998</v>
      </c>
      <c r="H4" s="731">
        <f>H6+H5</f>
        <v>2100000</v>
      </c>
      <c r="I4" s="731">
        <f>I5</f>
        <v>655000.00399999996</v>
      </c>
      <c r="J4" s="731">
        <f>J5+J6</f>
        <v>750000</v>
      </c>
      <c r="K4" s="731">
        <f>K6+K5</f>
        <v>6404732</v>
      </c>
      <c r="L4" s="907">
        <f>L7+L6+L5</f>
        <v>19356663.002999999</v>
      </c>
      <c r="M4" s="1005"/>
      <c r="N4" s="1005"/>
      <c r="O4" s="1005"/>
      <c r="P4" s="1005"/>
      <c r="Q4" s="1005"/>
      <c r="R4" s="1005"/>
      <c r="S4" s="5"/>
      <c r="V4" s="1">
        <v>10012420</v>
      </c>
    </row>
    <row r="5" spans="1:22" ht="15.75">
      <c r="A5" s="737"/>
      <c r="B5" s="738"/>
      <c r="C5" s="739"/>
      <c r="D5" s="739"/>
      <c r="E5" s="740" t="s">
        <v>428</v>
      </c>
      <c r="F5" s="741">
        <f>F9+F17+F21+F33+F41+F49+F57+F61+F69+F77+F85+F93++F105+F111+F127</f>
        <v>1357</v>
      </c>
      <c r="G5" s="742">
        <f>G9+G17+G21+G33+G41+G49+G57+G61+G73+G77+G85+G93+G105+G111+G127</f>
        <v>9446930.9989999998</v>
      </c>
      <c r="H5" s="742">
        <f>H9+H17+H21+H33+H41+H49+H57+H61+H69+H77+H85+H93+H105+H111+H127</f>
        <v>1854500</v>
      </c>
      <c r="I5" s="742">
        <f>I9+I17+I21+I29+I33+I41+I49+I57+I61+I69+I77+I85+I93+I105+I109+I111+I127</f>
        <v>655000.00399999996</v>
      </c>
      <c r="J5" s="742">
        <v>250000</v>
      </c>
      <c r="K5" s="742">
        <f>K25+K41+K85+K93+K108+K127</f>
        <v>5943252</v>
      </c>
      <c r="L5" s="908">
        <f>G5+H5+I5+J5+K5</f>
        <v>18149683.002999999</v>
      </c>
      <c r="M5" s="1006"/>
      <c r="N5" s="1005"/>
      <c r="O5" s="1005"/>
      <c r="P5" s="1005"/>
      <c r="Q5" s="1005"/>
      <c r="R5" s="1005"/>
      <c r="S5" s="5"/>
      <c r="V5" s="1">
        <v>4769027</v>
      </c>
    </row>
    <row r="6" spans="1:22" ht="15.75">
      <c r="A6" s="737"/>
      <c r="B6" s="738"/>
      <c r="C6" s="739"/>
      <c r="D6" s="739"/>
      <c r="E6" s="740" t="s">
        <v>429</v>
      </c>
      <c r="F6" s="741">
        <f>F10+F18+F22+F34+F42+F58+F62+F78+F90+F94+F106+F112+F128</f>
        <v>0</v>
      </c>
      <c r="G6" s="742"/>
      <c r="H6" s="742">
        <v>245500</v>
      </c>
      <c r="I6" s="742">
        <f>I10+I18+I22+I30+I34+I42+I50+I58+I62+I70+I78+I86+I94+I106+I112+I128</f>
        <v>0</v>
      </c>
      <c r="J6" s="746">
        <f>J10+J34+J62+J94+J112+J128</f>
        <v>500000</v>
      </c>
      <c r="K6" s="746">
        <f>K42+K86+K128</f>
        <v>461480</v>
      </c>
      <c r="L6" s="908">
        <f>G6+H6+I6+J6+K6</f>
        <v>1206980</v>
      </c>
      <c r="M6" s="924"/>
      <c r="N6" s="924"/>
      <c r="O6" s="1006"/>
      <c r="P6" s="1006"/>
      <c r="Q6" s="1006"/>
      <c r="R6" s="1006"/>
      <c r="S6" s="5"/>
      <c r="V6" s="886">
        <f>SUM(V4:V5)</f>
        <v>14781447</v>
      </c>
    </row>
    <row r="7" spans="1:22" ht="15.75">
      <c r="A7" s="737"/>
      <c r="B7" s="738"/>
      <c r="C7" s="739"/>
      <c r="D7" s="739"/>
      <c r="E7" s="740" t="s">
        <v>430</v>
      </c>
      <c r="F7" s="741">
        <f>F11+F19+F23+F35+F43+F59+F63+F79+F91+F95+F107+F113+F129</f>
        <v>0</v>
      </c>
      <c r="G7" s="742"/>
      <c r="H7" s="742"/>
      <c r="I7" s="742"/>
      <c r="J7" s="742"/>
      <c r="K7" s="742"/>
      <c r="L7" s="908"/>
      <c r="M7" s="925"/>
      <c r="N7" s="924"/>
      <c r="O7" s="924"/>
      <c r="P7" s="924"/>
      <c r="Q7" s="924"/>
      <c r="R7" s="924"/>
      <c r="S7" s="5"/>
    </row>
    <row r="8" spans="1:22" ht="18.75" customHeight="1">
      <c r="A8" s="750"/>
      <c r="B8" s="751">
        <v>160</v>
      </c>
      <c r="C8" s="986" t="s">
        <v>431</v>
      </c>
      <c r="D8" s="987"/>
      <c r="E8" s="987"/>
      <c r="F8" s="752">
        <f t="shared" ref="F8:L8" si="0">F12</f>
        <v>7</v>
      </c>
      <c r="G8" s="753">
        <v>72479.360000000001</v>
      </c>
      <c r="H8" s="753">
        <v>7750</v>
      </c>
      <c r="I8" s="753">
        <f t="shared" si="0"/>
        <v>0</v>
      </c>
      <c r="J8" s="753">
        <f>J12</f>
        <v>150000</v>
      </c>
      <c r="K8" s="753">
        <f t="shared" si="0"/>
        <v>0</v>
      </c>
      <c r="L8" s="909">
        <f t="shared" si="0"/>
        <v>230229.36</v>
      </c>
      <c r="M8" s="925"/>
      <c r="N8" s="924"/>
      <c r="O8" s="924"/>
      <c r="P8" s="924"/>
      <c r="Q8" s="924"/>
      <c r="R8" s="924"/>
      <c r="S8" s="5"/>
    </row>
    <row r="9" spans="1:22" ht="15.75">
      <c r="A9" s="737"/>
      <c r="B9" s="738"/>
      <c r="C9" s="739"/>
      <c r="D9" s="739"/>
      <c r="E9" s="740" t="s">
        <v>428</v>
      </c>
      <c r="F9" s="741">
        <f>F13</f>
        <v>7</v>
      </c>
      <c r="G9" s="746">
        <v>72479.360000000001</v>
      </c>
      <c r="H9" s="742">
        <v>7750</v>
      </c>
      <c r="I9" s="742"/>
      <c r="J9" s="742">
        <v>50000</v>
      </c>
      <c r="K9" s="742"/>
      <c r="L9" s="908">
        <f>L13</f>
        <v>130229.36</v>
      </c>
      <c r="M9" s="924"/>
      <c r="N9" s="924"/>
      <c r="O9" s="924"/>
      <c r="P9" s="924"/>
      <c r="Q9" s="924"/>
      <c r="R9" s="924"/>
      <c r="S9" s="5"/>
    </row>
    <row r="10" spans="1:22" ht="15.75">
      <c r="A10" s="737"/>
      <c r="B10" s="738"/>
      <c r="C10" s="739"/>
      <c r="D10" s="739"/>
      <c r="E10" s="740" t="s">
        <v>429</v>
      </c>
      <c r="F10" s="741">
        <f>F14</f>
        <v>0</v>
      </c>
      <c r="G10" s="746"/>
      <c r="H10" s="742"/>
      <c r="I10" s="742"/>
      <c r="J10" s="742">
        <v>100000</v>
      </c>
      <c r="K10" s="742"/>
      <c r="L10" s="908">
        <f>L14</f>
        <v>100000</v>
      </c>
      <c r="M10" s="924"/>
      <c r="N10" s="924"/>
      <c r="O10" s="924"/>
      <c r="P10" s="924"/>
      <c r="Q10" s="924"/>
      <c r="R10" s="924"/>
      <c r="S10" s="5"/>
    </row>
    <row r="11" spans="1:22" ht="15.75">
      <c r="A11" s="737"/>
      <c r="B11" s="738"/>
      <c r="C11" s="739"/>
      <c r="D11" s="739"/>
      <c r="E11" s="740" t="s">
        <v>430</v>
      </c>
      <c r="F11" s="741">
        <f>F15</f>
        <v>0</v>
      </c>
      <c r="G11" s="746"/>
      <c r="H11" s="742"/>
      <c r="I11" s="742"/>
      <c r="J11" s="742"/>
      <c r="K11" s="742"/>
      <c r="L11" s="908"/>
      <c r="M11" s="924"/>
      <c r="N11" s="924"/>
      <c r="O11" s="924"/>
      <c r="P11" s="924"/>
      <c r="Q11" s="924"/>
      <c r="R11" s="924"/>
      <c r="S11" s="5"/>
    </row>
    <row r="12" spans="1:22" ht="15.75">
      <c r="A12" s="762"/>
      <c r="B12" s="763">
        <v>16013</v>
      </c>
      <c r="C12" s="764"/>
      <c r="D12" s="988" t="s">
        <v>431</v>
      </c>
      <c r="E12" s="988"/>
      <c r="F12" s="765">
        <f>F15+F14+F13</f>
        <v>7</v>
      </c>
      <c r="G12" s="766">
        <v>72479.360000000001</v>
      </c>
      <c r="H12" s="766">
        <v>7750</v>
      </c>
      <c r="I12" s="766">
        <f>I13+I14+I15</f>
        <v>0</v>
      </c>
      <c r="J12" s="766">
        <f>J13+J14</f>
        <v>150000</v>
      </c>
      <c r="K12" s="766">
        <f>K13+K14+K15</f>
        <v>0</v>
      </c>
      <c r="L12" s="910">
        <f>L15+L14+L13</f>
        <v>230229.36</v>
      </c>
      <c r="M12" s="924"/>
      <c r="N12" s="924"/>
      <c r="O12" s="924"/>
      <c r="P12" s="924"/>
      <c r="Q12" s="924"/>
      <c r="R12" s="926"/>
      <c r="S12" s="5"/>
      <c r="T12" s="887"/>
      <c r="U12" s="887"/>
    </row>
    <row r="13" spans="1:22" ht="15.75">
      <c r="A13" s="737"/>
      <c r="B13" s="770"/>
      <c r="C13" s="739"/>
      <c r="D13" s="739"/>
      <c r="E13" s="740" t="s">
        <v>428</v>
      </c>
      <c r="F13" s="741">
        <f>'[1] 1.Zyra e Kryetarit '!D26</f>
        <v>7</v>
      </c>
      <c r="G13" s="746">
        <v>72479.360000000001</v>
      </c>
      <c r="H13" s="742">
        <v>7750</v>
      </c>
      <c r="I13" s="742"/>
      <c r="J13" s="742">
        <v>50000</v>
      </c>
      <c r="K13" s="742"/>
      <c r="L13" s="908">
        <f>G13+H13+I13+J13+K13</f>
        <v>130229.36</v>
      </c>
      <c r="M13" s="924"/>
      <c r="N13" s="926"/>
      <c r="O13" s="924"/>
      <c r="P13" s="924"/>
      <c r="Q13" s="924"/>
      <c r="R13" s="926"/>
      <c r="S13" s="5"/>
      <c r="T13" s="887"/>
      <c r="U13" s="887"/>
    </row>
    <row r="14" spans="1:22" ht="15.75">
      <c r="A14" s="737"/>
      <c r="B14" s="770"/>
      <c r="C14" s="739"/>
      <c r="D14" s="739"/>
      <c r="E14" s="740" t="s">
        <v>429</v>
      </c>
      <c r="F14" s="741"/>
      <c r="G14" s="746"/>
      <c r="H14" s="746"/>
      <c r="I14" s="746"/>
      <c r="J14" s="746">
        <v>100000</v>
      </c>
      <c r="K14" s="746"/>
      <c r="L14" s="908">
        <f>G14+H14+I14+J14+K14</f>
        <v>100000</v>
      </c>
      <c r="M14" s="924"/>
      <c r="N14" s="924"/>
      <c r="O14" s="924"/>
      <c r="P14" s="924"/>
      <c r="Q14" s="924"/>
      <c r="R14" s="926"/>
      <c r="S14" s="5"/>
      <c r="T14" s="887"/>
      <c r="U14" s="887"/>
    </row>
    <row r="15" spans="1:22" ht="15.75">
      <c r="A15" s="737"/>
      <c r="B15" s="770"/>
      <c r="C15" s="739"/>
      <c r="D15" s="739"/>
      <c r="E15" s="740" t="s">
        <v>430</v>
      </c>
      <c r="F15" s="741">
        <v>0</v>
      </c>
      <c r="G15" s="746"/>
      <c r="H15" s="742"/>
      <c r="I15" s="742"/>
      <c r="J15" s="742"/>
      <c r="K15" s="742"/>
      <c r="L15" s="908"/>
      <c r="M15" s="924"/>
      <c r="N15" s="924"/>
      <c r="O15" s="924"/>
      <c r="P15" s="924"/>
      <c r="Q15" s="924"/>
      <c r="R15" s="926"/>
      <c r="S15" s="5"/>
      <c r="T15" s="887"/>
      <c r="U15" s="887"/>
    </row>
    <row r="16" spans="1:22" ht="18.75" customHeight="1">
      <c r="A16" s="750"/>
      <c r="B16" s="751">
        <v>169</v>
      </c>
      <c r="C16" s="986" t="s">
        <v>432</v>
      </c>
      <c r="D16" s="986"/>
      <c r="E16" s="986"/>
      <c r="F16" s="752">
        <f>F17</f>
        <v>0</v>
      </c>
      <c r="G16" s="753">
        <v>127024.92599999999</v>
      </c>
      <c r="H16" s="753">
        <v>50500</v>
      </c>
      <c r="I16" s="753">
        <f>I17+I18+I19</f>
        <v>0</v>
      </c>
      <c r="J16" s="753">
        <v>0</v>
      </c>
      <c r="K16" s="753">
        <f>K17+K18+K19</f>
        <v>0</v>
      </c>
      <c r="L16" s="909">
        <f>L19+L18+L17</f>
        <v>177524.92599999998</v>
      </c>
      <c r="M16" s="924"/>
      <c r="N16" s="924"/>
      <c r="O16" s="926"/>
      <c r="P16" s="924"/>
      <c r="Q16" s="736"/>
      <c r="R16" s="736"/>
      <c r="S16" s="5"/>
      <c r="T16" s="887"/>
      <c r="U16" s="887"/>
    </row>
    <row r="17" spans="1:19" ht="15.75">
      <c r="A17" s="737"/>
      <c r="B17" s="773"/>
      <c r="C17" s="739"/>
      <c r="D17" s="739"/>
      <c r="E17" s="740" t="s">
        <v>428</v>
      </c>
      <c r="F17" s="741">
        <f>'[1]Zyra e Kuvendit'!D26</f>
        <v>0</v>
      </c>
      <c r="G17" s="742">
        <v>127024.92599999999</v>
      </c>
      <c r="H17" s="742">
        <v>35500</v>
      </c>
      <c r="I17" s="742"/>
      <c r="J17" s="742"/>
      <c r="K17" s="742"/>
      <c r="L17" s="911">
        <f>G17+H17+I17+J17+K17</f>
        <v>162524.92599999998</v>
      </c>
      <c r="M17" s="924"/>
      <c r="N17" s="924"/>
      <c r="O17" s="926"/>
      <c r="P17" s="924"/>
      <c r="Q17" s="924"/>
      <c r="R17" s="924"/>
      <c r="S17" s="5"/>
    </row>
    <row r="18" spans="1:19" ht="15.75">
      <c r="A18" s="737"/>
      <c r="B18" s="773"/>
      <c r="C18" s="739"/>
      <c r="D18" s="739"/>
      <c r="E18" s="740" t="s">
        <v>429</v>
      </c>
      <c r="F18" s="741"/>
      <c r="G18" s="742"/>
      <c r="H18" s="742">
        <v>15000</v>
      </c>
      <c r="I18" s="742"/>
      <c r="J18" s="742"/>
      <c r="K18" s="742"/>
      <c r="L18" s="911">
        <f>G18+H18+I18+J18+K18</f>
        <v>15000</v>
      </c>
      <c r="M18" s="924"/>
      <c r="N18" s="924"/>
      <c r="O18" s="926"/>
      <c r="P18" s="924"/>
      <c r="Q18" s="924"/>
      <c r="R18" s="924"/>
      <c r="S18" s="5"/>
    </row>
    <row r="19" spans="1:19" ht="15.75">
      <c r="A19" s="737"/>
      <c r="B19" s="773"/>
      <c r="C19" s="739"/>
      <c r="D19" s="739"/>
      <c r="E19" s="740" t="s">
        <v>430</v>
      </c>
      <c r="F19" s="741"/>
      <c r="G19" s="742"/>
      <c r="H19" s="742"/>
      <c r="I19" s="742"/>
      <c r="J19" s="742"/>
      <c r="K19" s="742"/>
      <c r="L19" s="912"/>
      <c r="M19" s="924"/>
      <c r="N19" s="924"/>
      <c r="O19" s="926"/>
      <c r="P19" s="924"/>
      <c r="Q19" s="924"/>
      <c r="R19" s="924"/>
      <c r="S19" s="5"/>
    </row>
    <row r="20" spans="1:19" ht="18.75" customHeight="1">
      <c r="A20" s="782"/>
      <c r="B20" s="751">
        <v>163</v>
      </c>
      <c r="C20" s="986" t="s">
        <v>433</v>
      </c>
      <c r="D20" s="986"/>
      <c r="E20" s="986"/>
      <c r="F20" s="752">
        <f>F21</f>
        <v>46</v>
      </c>
      <c r="G20" s="753">
        <v>470747.48599999998</v>
      </c>
      <c r="H20" s="753">
        <f>H21+H22</f>
        <v>325900</v>
      </c>
      <c r="I20" s="753">
        <f>I23+I22+I21</f>
        <v>0</v>
      </c>
      <c r="J20" s="753">
        <v>0</v>
      </c>
      <c r="K20" s="753">
        <f>K23+K22+K21</f>
        <v>0</v>
      </c>
      <c r="L20" s="909">
        <f>L23+L22+L21</f>
        <v>856647.48600000003</v>
      </c>
      <c r="M20" s="924"/>
      <c r="N20" s="924"/>
      <c r="O20" s="926"/>
      <c r="P20" s="924"/>
      <c r="Q20" s="924"/>
      <c r="R20" s="924"/>
      <c r="S20" s="5"/>
    </row>
    <row r="21" spans="1:19" ht="15.75">
      <c r="A21" s="737"/>
      <c r="B21" s="738"/>
      <c r="C21" s="739"/>
      <c r="D21" s="739"/>
      <c r="E21" s="740" t="s">
        <v>428</v>
      </c>
      <c r="F21" s="741">
        <f>F25+F29</f>
        <v>46</v>
      </c>
      <c r="G21" s="742">
        <v>345747.48599999998</v>
      </c>
      <c r="H21" s="742">
        <f>H25+H29</f>
        <v>200900</v>
      </c>
      <c r="I21" s="742"/>
      <c r="J21" s="742"/>
      <c r="K21" s="742"/>
      <c r="L21" s="908">
        <f>L25+L29</f>
        <v>606647.48600000003</v>
      </c>
      <c r="M21" s="924"/>
      <c r="N21" s="736"/>
      <c r="O21" s="736"/>
      <c r="P21" s="736"/>
      <c r="Q21" s="924"/>
      <c r="R21" s="924"/>
      <c r="S21" s="5"/>
    </row>
    <row r="22" spans="1:19" ht="15.75">
      <c r="A22" s="737"/>
      <c r="B22" s="738"/>
      <c r="C22" s="739"/>
      <c r="D22" s="739"/>
      <c r="E22" s="740" t="s">
        <v>429</v>
      </c>
      <c r="F22" s="741"/>
      <c r="G22" s="742">
        <v>125000</v>
      </c>
      <c r="H22" s="742">
        <v>125000</v>
      </c>
      <c r="I22" s="742"/>
      <c r="J22" s="742"/>
      <c r="K22" s="742"/>
      <c r="L22" s="908">
        <f>G22+H22+I22+J22+K22</f>
        <v>250000</v>
      </c>
      <c r="M22" s="924"/>
      <c r="N22" s="924"/>
      <c r="O22" s="924"/>
      <c r="P22" s="924"/>
      <c r="Q22" s="924"/>
      <c r="R22" s="924"/>
      <c r="S22" s="5"/>
    </row>
    <row r="23" spans="1:19" ht="15.75">
      <c r="A23" s="737"/>
      <c r="B23" s="738"/>
      <c r="C23" s="739"/>
      <c r="D23" s="739"/>
      <c r="E23" s="740" t="s">
        <v>430</v>
      </c>
      <c r="F23" s="741"/>
      <c r="G23" s="742">
        <v>0</v>
      </c>
      <c r="H23" s="742">
        <v>0</v>
      </c>
      <c r="I23" s="742"/>
      <c r="J23" s="742"/>
      <c r="K23" s="742"/>
      <c r="L23" s="908"/>
      <c r="M23" s="924"/>
      <c r="N23" s="924"/>
      <c r="O23" s="924"/>
      <c r="P23" s="924"/>
      <c r="Q23" s="924"/>
      <c r="R23" s="924"/>
      <c r="S23" s="5"/>
    </row>
    <row r="24" spans="1:19" ht="15.75">
      <c r="A24" s="783"/>
      <c r="B24" s="784">
        <v>16313</v>
      </c>
      <c r="C24" s="785"/>
      <c r="D24" s="979" t="s">
        <v>30</v>
      </c>
      <c r="E24" s="979"/>
      <c r="F24" s="786">
        <f t="shared" ref="F24:K24" si="1">F25+F26+F27</f>
        <v>45</v>
      </c>
      <c r="G24" s="787">
        <v>460853.462</v>
      </c>
      <c r="H24" s="787">
        <v>319700</v>
      </c>
      <c r="I24" s="787">
        <f t="shared" si="1"/>
        <v>0</v>
      </c>
      <c r="J24" s="787">
        <v>0</v>
      </c>
      <c r="K24" s="787">
        <f t="shared" si="1"/>
        <v>60000</v>
      </c>
      <c r="L24" s="913">
        <f t="shared" ref="L24:L29" si="2">G24+H24+I24+J24+K24</f>
        <v>840553.46200000006</v>
      </c>
      <c r="M24" s="924"/>
      <c r="N24" s="924"/>
      <c r="O24" s="924"/>
      <c r="P24" s="924"/>
      <c r="Q24" s="924"/>
      <c r="R24" s="924"/>
      <c r="S24" s="5"/>
    </row>
    <row r="25" spans="1:19" ht="15.75">
      <c r="A25" s="737"/>
      <c r="B25" s="738"/>
      <c r="C25" s="739"/>
      <c r="D25" s="739"/>
      <c r="E25" s="740" t="s">
        <v>428</v>
      </c>
      <c r="F25" s="741">
        <f>'[1]2.Administrata'!D27</f>
        <v>45</v>
      </c>
      <c r="G25" s="742">
        <v>335853.462</v>
      </c>
      <c r="H25" s="742">
        <v>194700</v>
      </c>
      <c r="I25" s="742"/>
      <c r="J25" s="742"/>
      <c r="K25" s="742">
        <v>60000</v>
      </c>
      <c r="L25" s="911">
        <f t="shared" si="2"/>
        <v>590553.46200000006</v>
      </c>
      <c r="M25" s="924"/>
      <c r="N25" s="924"/>
      <c r="O25" s="924"/>
      <c r="P25" s="924"/>
      <c r="Q25" s="924"/>
      <c r="R25" s="924"/>
      <c r="S25" s="5"/>
    </row>
    <row r="26" spans="1:19" ht="15.75">
      <c r="A26" s="737"/>
      <c r="B26" s="738"/>
      <c r="C26" s="739"/>
      <c r="D26" s="739"/>
      <c r="E26" s="740" t="s">
        <v>429</v>
      </c>
      <c r="F26" s="741"/>
      <c r="G26" s="742">
        <v>125000</v>
      </c>
      <c r="H26" s="742">
        <v>125000</v>
      </c>
      <c r="I26" s="742"/>
      <c r="J26" s="742"/>
      <c r="K26" s="742"/>
      <c r="L26" s="911">
        <f t="shared" si="2"/>
        <v>250000</v>
      </c>
      <c r="M26" s="924"/>
      <c r="N26" s="924"/>
      <c r="O26" s="924"/>
      <c r="P26" s="924"/>
      <c r="Q26" s="924"/>
      <c r="R26" s="924"/>
      <c r="S26" s="5"/>
    </row>
    <row r="27" spans="1:19" ht="15.75">
      <c r="A27" s="737"/>
      <c r="B27" s="738"/>
      <c r="C27" s="739"/>
      <c r="D27" s="739"/>
      <c r="E27" s="740" t="s">
        <v>430</v>
      </c>
      <c r="F27" s="741"/>
      <c r="G27" s="742"/>
      <c r="H27" s="742"/>
      <c r="I27" s="742"/>
      <c r="J27" s="742"/>
      <c r="K27" s="742"/>
      <c r="L27" s="911"/>
      <c r="M27" s="5"/>
      <c r="N27" s="924"/>
      <c r="O27" s="924"/>
      <c r="P27" s="924"/>
      <c r="Q27" s="924"/>
      <c r="R27" s="924"/>
      <c r="S27" s="5"/>
    </row>
    <row r="28" spans="1:19" ht="15.75">
      <c r="A28" s="737"/>
      <c r="B28" s="738">
        <v>16502</v>
      </c>
      <c r="C28" s="785"/>
      <c r="D28" s="979" t="s">
        <v>434</v>
      </c>
      <c r="E28" s="979"/>
      <c r="F28" s="786">
        <f>F29+F30+F31</f>
        <v>1</v>
      </c>
      <c r="G28" s="787">
        <v>9894.0240000000013</v>
      </c>
      <c r="H28" s="787">
        <v>6200</v>
      </c>
      <c r="I28" s="787">
        <f>I29+I30+I31</f>
        <v>0</v>
      </c>
      <c r="J28" s="787">
        <v>0</v>
      </c>
      <c r="K28" s="787"/>
      <c r="L28" s="913">
        <f t="shared" si="2"/>
        <v>16094.024000000001</v>
      </c>
      <c r="M28" s="5"/>
      <c r="N28" s="924"/>
      <c r="O28" s="924"/>
      <c r="P28" s="924"/>
      <c r="Q28" s="924"/>
      <c r="R28" s="924"/>
      <c r="S28" s="5"/>
    </row>
    <row r="29" spans="1:19" ht="15.75">
      <c r="A29" s="737"/>
      <c r="B29" s="738"/>
      <c r="C29" s="739"/>
      <c r="D29" s="739"/>
      <c r="E29" s="740" t="s">
        <v>428</v>
      </c>
      <c r="F29" s="741">
        <f>'[1]Zyra per barazi Gjinore'!C26</f>
        <v>1</v>
      </c>
      <c r="G29" s="742">
        <v>9894.0240000000013</v>
      </c>
      <c r="H29" s="742">
        <v>6200</v>
      </c>
      <c r="I29" s="742"/>
      <c r="J29" s="742"/>
      <c r="K29" s="742"/>
      <c r="L29" s="911">
        <f t="shared" si="2"/>
        <v>16094.024000000001</v>
      </c>
      <c r="M29" s="5"/>
      <c r="N29" s="924"/>
      <c r="O29" s="924"/>
      <c r="P29" s="924"/>
      <c r="Q29" s="924"/>
      <c r="R29" s="924"/>
      <c r="S29" s="5"/>
    </row>
    <row r="30" spans="1:19" ht="15.75">
      <c r="A30" s="737"/>
      <c r="B30" s="738"/>
      <c r="C30" s="739"/>
      <c r="D30" s="739"/>
      <c r="E30" s="740" t="s">
        <v>429</v>
      </c>
      <c r="F30" s="741"/>
      <c r="G30" s="742"/>
      <c r="H30" s="742"/>
      <c r="I30" s="742"/>
      <c r="J30" s="742"/>
      <c r="K30" s="742"/>
      <c r="L30" s="911"/>
      <c r="M30" s="5"/>
      <c r="N30" s="924"/>
      <c r="O30" s="924"/>
      <c r="P30" s="924"/>
      <c r="Q30" s="924"/>
      <c r="R30" s="924"/>
      <c r="S30" s="5"/>
    </row>
    <row r="31" spans="1:19" ht="15.75">
      <c r="A31" s="737"/>
      <c r="B31" s="738"/>
      <c r="C31" s="739"/>
      <c r="D31" s="739"/>
      <c r="E31" s="740" t="s">
        <v>430</v>
      </c>
      <c r="F31" s="741"/>
      <c r="G31" s="742"/>
      <c r="H31" s="742"/>
      <c r="I31" s="742"/>
      <c r="J31" s="742"/>
      <c r="K31" s="742"/>
      <c r="L31" s="911"/>
      <c r="M31" s="5"/>
      <c r="N31" s="924"/>
      <c r="O31" s="924"/>
      <c r="P31" s="924"/>
      <c r="Q31" s="924"/>
      <c r="R31" s="924"/>
      <c r="S31" s="5"/>
    </row>
    <row r="32" spans="1:19" ht="18.75" customHeight="1">
      <c r="A32" s="782"/>
      <c r="B32" s="751">
        <v>175</v>
      </c>
      <c r="C32" s="986" t="s">
        <v>435</v>
      </c>
      <c r="D32" s="986"/>
      <c r="E32" s="986"/>
      <c r="F32" s="752">
        <f>F36</f>
        <v>23</v>
      </c>
      <c r="G32" s="753">
        <v>156785.87400000001</v>
      </c>
      <c r="H32" s="753">
        <v>28000</v>
      </c>
      <c r="I32" s="753">
        <f>I36</f>
        <v>0</v>
      </c>
      <c r="J32" s="753">
        <v>80000</v>
      </c>
      <c r="K32" s="753">
        <f t="shared" ref="K32:L34" si="3">K36</f>
        <v>0</v>
      </c>
      <c r="L32" s="909">
        <f t="shared" si="3"/>
        <v>264785.87400000001</v>
      </c>
      <c r="M32" s="5"/>
      <c r="N32" s="924"/>
      <c r="O32" s="924"/>
      <c r="P32" s="924"/>
      <c r="Q32" s="924"/>
      <c r="R32" s="924"/>
      <c r="S32" s="5"/>
    </row>
    <row r="33" spans="1:19" ht="15.75">
      <c r="A33" s="737"/>
      <c r="B33" s="738"/>
      <c r="C33" s="739"/>
      <c r="D33" s="739"/>
      <c r="E33" s="740" t="s">
        <v>428</v>
      </c>
      <c r="F33" s="741">
        <f>F37</f>
        <v>23</v>
      </c>
      <c r="G33" s="742">
        <v>156785.87400000001</v>
      </c>
      <c r="H33" s="742">
        <v>17500</v>
      </c>
      <c r="I33" s="742"/>
      <c r="J33" s="742">
        <v>0</v>
      </c>
      <c r="K33" s="742">
        <f t="shared" si="3"/>
        <v>0</v>
      </c>
      <c r="L33" s="908">
        <f t="shared" si="3"/>
        <v>174285.87400000001</v>
      </c>
      <c r="M33" s="5"/>
      <c r="N33" s="924"/>
      <c r="O33" s="924"/>
      <c r="P33" s="924"/>
      <c r="Q33" s="924"/>
      <c r="R33" s="924"/>
      <c r="S33" s="5"/>
    </row>
    <row r="34" spans="1:19" ht="15.75">
      <c r="A34" s="737"/>
      <c r="B34" s="738"/>
      <c r="C34" s="739"/>
      <c r="D34" s="739"/>
      <c r="E34" s="740" t="s">
        <v>429</v>
      </c>
      <c r="F34" s="741"/>
      <c r="G34" s="742"/>
      <c r="H34" s="742">
        <v>10500</v>
      </c>
      <c r="I34" s="742"/>
      <c r="J34" s="742">
        <v>80000</v>
      </c>
      <c r="K34" s="742">
        <f t="shared" si="3"/>
        <v>0</v>
      </c>
      <c r="L34" s="908">
        <f t="shared" si="3"/>
        <v>90500</v>
      </c>
      <c r="M34" s="5"/>
      <c r="N34" s="924"/>
      <c r="O34" s="924"/>
      <c r="P34" s="924"/>
      <c r="Q34" s="924"/>
      <c r="R34" s="924"/>
      <c r="S34" s="5"/>
    </row>
    <row r="35" spans="1:19" ht="15.75">
      <c r="A35" s="737"/>
      <c r="B35" s="738"/>
      <c r="C35" s="739"/>
      <c r="D35" s="739"/>
      <c r="E35" s="740" t="s">
        <v>430</v>
      </c>
      <c r="F35" s="741"/>
      <c r="G35" s="742"/>
      <c r="H35" s="742">
        <v>0</v>
      </c>
      <c r="I35" s="742"/>
      <c r="J35" s="742"/>
      <c r="K35" s="742"/>
      <c r="L35" s="908"/>
      <c r="M35" s="5"/>
      <c r="N35" s="924"/>
      <c r="O35" s="924"/>
      <c r="P35" s="924"/>
      <c r="Q35" s="924"/>
      <c r="R35" s="924"/>
      <c r="S35" s="5"/>
    </row>
    <row r="36" spans="1:19" ht="15.75">
      <c r="A36" s="783"/>
      <c r="B36" s="784">
        <v>17513</v>
      </c>
      <c r="C36" s="785"/>
      <c r="D36" s="979" t="s">
        <v>436</v>
      </c>
      <c r="E36" s="979"/>
      <c r="F36" s="786">
        <f t="shared" ref="F36:K36" si="4">F37+F38+F39</f>
        <v>23</v>
      </c>
      <c r="G36" s="787">
        <v>156785.87400000001</v>
      </c>
      <c r="H36" s="787">
        <v>28000</v>
      </c>
      <c r="I36" s="787">
        <f t="shared" si="4"/>
        <v>0</v>
      </c>
      <c r="J36" s="787">
        <v>80000</v>
      </c>
      <c r="K36" s="787">
        <f t="shared" si="4"/>
        <v>0</v>
      </c>
      <c r="L36" s="913">
        <f>L37+L38</f>
        <v>264785.87400000001</v>
      </c>
      <c r="M36" s="5"/>
      <c r="N36" s="924"/>
      <c r="O36" s="924"/>
      <c r="P36" s="924"/>
      <c r="Q36" s="924"/>
      <c r="R36" s="924"/>
      <c r="S36" s="5"/>
    </row>
    <row r="37" spans="1:19" ht="15.75">
      <c r="A37" s="737"/>
      <c r="B37" s="738"/>
      <c r="C37" s="739"/>
      <c r="D37" s="739"/>
      <c r="E37" s="740" t="s">
        <v>428</v>
      </c>
      <c r="F37" s="741">
        <f>'[1]3.Buxhet e Financa'!C27</f>
        <v>23</v>
      </c>
      <c r="G37" s="742">
        <v>156785.87400000001</v>
      </c>
      <c r="H37" s="742">
        <v>17500</v>
      </c>
      <c r="I37" s="742"/>
      <c r="J37" s="742">
        <v>0</v>
      </c>
      <c r="K37" s="742"/>
      <c r="L37" s="908">
        <f>G37+H37+I37+J37+K37</f>
        <v>174285.87400000001</v>
      </c>
      <c r="M37" s="5"/>
      <c r="N37" s="924"/>
      <c r="O37" s="924"/>
      <c r="P37" s="924"/>
      <c r="Q37" s="924"/>
      <c r="R37" s="924"/>
      <c r="S37" s="5"/>
    </row>
    <row r="38" spans="1:19" ht="15.75">
      <c r="A38" s="737"/>
      <c r="B38" s="738"/>
      <c r="C38" s="739"/>
      <c r="D38" s="739"/>
      <c r="E38" s="740" t="s">
        <v>429</v>
      </c>
      <c r="F38" s="741"/>
      <c r="G38" s="742"/>
      <c r="H38" s="742">
        <v>10500</v>
      </c>
      <c r="I38" s="742">
        <f>'[1]Tabela 4.1-2023'!I34</f>
        <v>0</v>
      </c>
      <c r="J38" s="742">
        <v>80000</v>
      </c>
      <c r="K38" s="742"/>
      <c r="L38" s="908">
        <f>G38+H38+I38+J38+K38</f>
        <v>90500</v>
      </c>
      <c r="M38" s="5"/>
      <c r="N38" s="924"/>
      <c r="O38" s="924"/>
      <c r="P38" s="924"/>
      <c r="Q38" s="924"/>
      <c r="R38" s="924"/>
      <c r="S38" s="5"/>
    </row>
    <row r="39" spans="1:19" ht="15.75">
      <c r="A39" s="737"/>
      <c r="B39" s="738"/>
      <c r="C39" s="739"/>
      <c r="D39" s="739"/>
      <c r="E39" s="740" t="s">
        <v>430</v>
      </c>
      <c r="F39" s="741"/>
      <c r="G39" s="742"/>
      <c r="H39" s="742"/>
      <c r="I39" s="742"/>
      <c r="J39" s="742"/>
      <c r="K39" s="742"/>
      <c r="L39" s="908"/>
      <c r="M39" s="5"/>
      <c r="N39" s="924"/>
      <c r="O39" s="924"/>
      <c r="P39" s="924"/>
      <c r="Q39" s="5"/>
      <c r="R39" s="5"/>
      <c r="S39" s="5"/>
    </row>
    <row r="40" spans="1:19" ht="18.75" customHeight="1">
      <c r="A40" s="782"/>
      <c r="B40" s="751">
        <v>180</v>
      </c>
      <c r="C40" s="986" t="s">
        <v>437</v>
      </c>
      <c r="D40" s="986"/>
      <c r="E40" s="986"/>
      <c r="F40" s="752">
        <v>6</v>
      </c>
      <c r="G40" s="753">
        <v>43295.112000000001</v>
      </c>
      <c r="H40" s="753">
        <v>143300</v>
      </c>
      <c r="I40" s="753">
        <v>370000</v>
      </c>
      <c r="J40" s="753">
        <v>0</v>
      </c>
      <c r="K40" s="753">
        <f>K42+K41</f>
        <v>3465897</v>
      </c>
      <c r="L40" s="909">
        <v>556595.11199999996</v>
      </c>
      <c r="M40" s="5"/>
      <c r="N40" s="5"/>
      <c r="O40" s="5"/>
      <c r="P40" s="5"/>
      <c r="Q40" s="5"/>
      <c r="R40" s="5"/>
      <c r="S40" s="5"/>
    </row>
    <row r="41" spans="1:19" ht="15.75">
      <c r="A41" s="737"/>
      <c r="B41" s="738"/>
      <c r="C41" s="739"/>
      <c r="D41" s="739"/>
      <c r="E41" s="740" t="s">
        <v>428</v>
      </c>
      <c r="F41" s="741">
        <v>6</v>
      </c>
      <c r="G41" s="742">
        <v>43295.112000000001</v>
      </c>
      <c r="H41" s="742">
        <v>143300</v>
      </c>
      <c r="I41" s="742">
        <v>370000</v>
      </c>
      <c r="J41" s="742"/>
      <c r="K41" s="742">
        <f>K45</f>
        <v>3117917</v>
      </c>
      <c r="L41" s="908">
        <v>556594.11199999996</v>
      </c>
      <c r="M41" s="924"/>
      <c r="N41" s="5"/>
      <c r="O41" s="5"/>
      <c r="P41" s="5"/>
      <c r="Q41" s="5"/>
      <c r="R41" s="5"/>
      <c r="S41" s="5"/>
    </row>
    <row r="42" spans="1:19" ht="15.75">
      <c r="A42" s="737"/>
      <c r="B42" s="738"/>
      <c r="C42" s="739"/>
      <c r="D42" s="739"/>
      <c r="E42" s="740" t="s">
        <v>429</v>
      </c>
      <c r="F42" s="741"/>
      <c r="G42" s="742"/>
      <c r="H42" s="742"/>
      <c r="I42" s="742"/>
      <c r="J42" s="742"/>
      <c r="K42" s="742">
        <f>K46</f>
        <v>347980</v>
      </c>
      <c r="L42" s="908">
        <v>200000</v>
      </c>
      <c r="M42" s="5"/>
      <c r="N42" s="5"/>
      <c r="O42" s="5"/>
      <c r="P42" s="5"/>
      <c r="Q42" s="5"/>
      <c r="R42" s="5"/>
      <c r="S42" s="5"/>
    </row>
    <row r="43" spans="1:19" ht="15.75">
      <c r="A43" s="737"/>
      <c r="B43" s="738"/>
      <c r="C43" s="739"/>
      <c r="D43" s="739"/>
      <c r="E43" s="740" t="s">
        <v>430</v>
      </c>
      <c r="F43" s="741"/>
      <c r="G43" s="742"/>
      <c r="H43" s="742"/>
      <c r="I43" s="742"/>
      <c r="J43" s="742"/>
      <c r="K43" s="742"/>
      <c r="L43" s="908"/>
      <c r="M43" s="5"/>
      <c r="N43" s="5"/>
      <c r="O43" s="5"/>
      <c r="P43" s="5"/>
      <c r="Q43" s="5"/>
      <c r="R43" s="5"/>
      <c r="S43" s="5"/>
    </row>
    <row r="44" spans="1:19" ht="15.75">
      <c r="A44" s="783"/>
      <c r="B44" s="784">
        <v>18013</v>
      </c>
      <c r="C44" s="785"/>
      <c r="D44" s="793" t="s">
        <v>438</v>
      </c>
      <c r="E44" s="793"/>
      <c r="F44" s="786">
        <v>6</v>
      </c>
      <c r="G44" s="787">
        <v>43295.112000000001</v>
      </c>
      <c r="H44" s="787">
        <v>143300</v>
      </c>
      <c r="I44" s="787">
        <v>370000</v>
      </c>
      <c r="J44" s="787">
        <v>0</v>
      </c>
      <c r="K44" s="787">
        <f>K46+K45</f>
        <v>3465897</v>
      </c>
      <c r="L44" s="914">
        <v>756595.11199999996</v>
      </c>
      <c r="M44" s="5"/>
      <c r="N44" s="5"/>
      <c r="O44" s="5"/>
      <c r="P44" s="5"/>
      <c r="Q44" s="5"/>
      <c r="R44" s="5"/>
      <c r="S44" s="5"/>
    </row>
    <row r="45" spans="1:19" ht="15.75">
      <c r="A45" s="737"/>
      <c r="B45" s="738"/>
      <c r="C45" s="739"/>
      <c r="D45" s="739"/>
      <c r="E45" s="740" t="s">
        <v>428</v>
      </c>
      <c r="F45" s="741">
        <v>6</v>
      </c>
      <c r="G45" s="742">
        <v>43295.112000000001</v>
      </c>
      <c r="H45" s="742">
        <v>143300</v>
      </c>
      <c r="I45" s="742">
        <v>370000</v>
      </c>
      <c r="J45" s="742"/>
      <c r="K45" s="742">
        <v>3117917</v>
      </c>
      <c r="L45" s="915">
        <v>556594.11199999996</v>
      </c>
      <c r="M45" s="5"/>
      <c r="N45" s="5"/>
      <c r="O45" s="5"/>
      <c r="P45" s="5"/>
      <c r="Q45" s="5"/>
      <c r="R45" s="5"/>
      <c r="S45" s="5"/>
    </row>
    <row r="46" spans="1:19" ht="15.75">
      <c r="A46" s="737"/>
      <c r="B46" s="738"/>
      <c r="C46" s="739"/>
      <c r="D46" s="739"/>
      <c r="E46" s="740" t="s">
        <v>429</v>
      </c>
      <c r="F46" s="741"/>
      <c r="G46" s="742"/>
      <c r="H46" s="742"/>
      <c r="I46" s="742"/>
      <c r="J46" s="742"/>
      <c r="K46" s="742">
        <v>347980</v>
      </c>
      <c r="L46" s="915">
        <v>200000</v>
      </c>
      <c r="M46" s="5"/>
      <c r="N46" s="5"/>
      <c r="O46" s="5"/>
      <c r="P46" s="5"/>
      <c r="Q46" s="5"/>
      <c r="R46" s="5"/>
      <c r="S46" s="5"/>
    </row>
    <row r="47" spans="1:19" ht="15.75">
      <c r="A47" s="737"/>
      <c r="B47" s="738"/>
      <c r="C47" s="739"/>
      <c r="D47" s="739"/>
      <c r="E47" s="740" t="s">
        <v>430</v>
      </c>
      <c r="F47" s="741"/>
      <c r="G47" s="742"/>
      <c r="H47" s="742"/>
      <c r="I47" s="742"/>
      <c r="J47" s="742"/>
      <c r="K47" s="742"/>
      <c r="L47" s="915"/>
      <c r="M47" s="5"/>
      <c r="N47" s="5"/>
      <c r="O47" s="5"/>
      <c r="P47" s="5"/>
      <c r="Q47" s="5"/>
      <c r="R47" s="5"/>
      <c r="S47" s="5"/>
    </row>
    <row r="48" spans="1:19" ht="15.75">
      <c r="A48" s="802"/>
      <c r="B48" s="803">
        <v>18417</v>
      </c>
      <c r="C48" s="804"/>
      <c r="D48" s="991" t="s">
        <v>439</v>
      </c>
      <c r="E48" s="991"/>
      <c r="F48" s="805">
        <v>23</v>
      </c>
      <c r="G48" s="806">
        <v>184754.23300000001</v>
      </c>
      <c r="H48" s="806">
        <v>17000</v>
      </c>
      <c r="I48" s="806">
        <v>0</v>
      </c>
      <c r="J48" s="806">
        <v>0</v>
      </c>
      <c r="K48" s="806">
        <v>0</v>
      </c>
      <c r="L48" s="916">
        <v>183379.23300000001</v>
      </c>
      <c r="M48" s="5"/>
      <c r="N48" s="5"/>
      <c r="O48" s="5"/>
      <c r="P48" s="5"/>
      <c r="Q48" s="5"/>
      <c r="R48" s="5"/>
      <c r="S48" s="5"/>
    </row>
    <row r="49" spans="1:19" ht="15.75">
      <c r="A49" s="737"/>
      <c r="B49" s="738"/>
      <c r="C49" s="739"/>
      <c r="D49" s="739"/>
      <c r="E49" s="740" t="s">
        <v>428</v>
      </c>
      <c r="F49" s="808">
        <v>23</v>
      </c>
      <c r="G49" s="809">
        <v>184754.23300000001</v>
      </c>
      <c r="H49" s="809">
        <v>17000</v>
      </c>
      <c r="I49" s="809"/>
      <c r="J49" s="809"/>
      <c r="K49" s="809"/>
      <c r="L49" s="917">
        <v>183379.23300000001</v>
      </c>
      <c r="M49" s="5"/>
      <c r="N49" s="5"/>
      <c r="O49" s="5"/>
      <c r="P49" s="5"/>
      <c r="Q49" s="5"/>
      <c r="R49" s="5"/>
      <c r="S49" s="5"/>
    </row>
    <row r="50" spans="1:19" ht="15.75">
      <c r="A50" s="737"/>
      <c r="B50" s="738"/>
      <c r="C50" s="739"/>
      <c r="D50" s="739"/>
      <c r="E50" s="740" t="s">
        <v>429</v>
      </c>
      <c r="F50" s="808"/>
      <c r="G50" s="809"/>
      <c r="H50" s="809"/>
      <c r="I50" s="809"/>
      <c r="J50" s="809"/>
      <c r="K50" s="809"/>
      <c r="L50" s="917"/>
      <c r="M50" s="5"/>
      <c r="N50" s="5"/>
      <c r="O50" s="5"/>
      <c r="P50" s="5"/>
      <c r="Q50" s="5"/>
      <c r="R50" s="5"/>
      <c r="S50" s="5"/>
    </row>
    <row r="51" spans="1:19" ht="15.75">
      <c r="A51" s="737"/>
      <c r="B51" s="738"/>
      <c r="C51" s="739"/>
      <c r="D51" s="739"/>
      <c r="E51" s="740" t="s">
        <v>430</v>
      </c>
      <c r="F51" s="808"/>
      <c r="G51" s="809"/>
      <c r="H51" s="809"/>
      <c r="I51" s="809"/>
      <c r="J51" s="809"/>
      <c r="K51" s="809"/>
      <c r="L51" s="917"/>
      <c r="M51" s="5"/>
      <c r="N51" s="5"/>
      <c r="O51" s="5"/>
      <c r="P51" s="5"/>
      <c r="Q51" s="5"/>
      <c r="R51" s="5"/>
      <c r="S51" s="5"/>
    </row>
    <row r="52" spans="1:19" ht="18.75" customHeight="1">
      <c r="A52" s="811"/>
      <c r="B52" s="812"/>
      <c r="C52" s="813"/>
      <c r="D52" s="813" t="s">
        <v>440</v>
      </c>
      <c r="E52" s="814"/>
      <c r="F52" s="815">
        <v>23</v>
      </c>
      <c r="G52" s="816">
        <v>184754.23300000001</v>
      </c>
      <c r="H52" s="816">
        <v>17000</v>
      </c>
      <c r="I52" s="816">
        <v>0</v>
      </c>
      <c r="J52" s="816">
        <v>0</v>
      </c>
      <c r="K52" s="816">
        <v>0</v>
      </c>
      <c r="L52" s="918">
        <v>0</v>
      </c>
      <c r="M52" s="5"/>
      <c r="N52" s="5"/>
      <c r="O52" s="5"/>
      <c r="P52" s="5"/>
      <c r="Q52" s="5"/>
      <c r="R52" s="5"/>
      <c r="S52" s="5"/>
    </row>
    <row r="53" spans="1:19" ht="15.75">
      <c r="A53" s="737"/>
      <c r="B53" s="738"/>
      <c r="C53" s="739"/>
      <c r="D53" s="739"/>
      <c r="E53" s="740" t="s">
        <v>428</v>
      </c>
      <c r="F53" s="808">
        <v>23</v>
      </c>
      <c r="G53" s="809">
        <v>184754.23300000001</v>
      </c>
      <c r="H53" s="809">
        <v>17000</v>
      </c>
      <c r="I53" s="809"/>
      <c r="J53" s="809"/>
      <c r="K53" s="809"/>
      <c r="L53" s="917"/>
      <c r="M53" s="5"/>
      <c r="N53" s="5"/>
      <c r="O53" s="5"/>
      <c r="P53" s="5"/>
      <c r="Q53" s="5"/>
      <c r="R53" s="5"/>
      <c r="S53" s="5"/>
    </row>
    <row r="54" spans="1:19" ht="15.75">
      <c r="A54" s="737"/>
      <c r="B54" s="738"/>
      <c r="C54" s="739"/>
      <c r="D54" s="739"/>
      <c r="E54" s="740" t="s">
        <v>429</v>
      </c>
      <c r="F54" s="808"/>
      <c r="G54" s="809"/>
      <c r="H54" s="809"/>
      <c r="I54" s="809"/>
      <c r="J54" s="809"/>
      <c r="K54" s="809"/>
      <c r="L54" s="917"/>
      <c r="M54" s="5"/>
      <c r="N54" s="5"/>
      <c r="O54" s="5"/>
      <c r="P54" s="5"/>
      <c r="Q54" s="5"/>
      <c r="R54" s="5"/>
      <c r="S54" s="5"/>
    </row>
    <row r="55" spans="1:19" ht="15.75">
      <c r="A55" s="737"/>
      <c r="B55" s="738"/>
      <c r="C55" s="739"/>
      <c r="D55" s="739"/>
      <c r="E55" s="740" t="s">
        <v>430</v>
      </c>
      <c r="F55" s="808"/>
      <c r="G55" s="809"/>
      <c r="H55" s="809"/>
      <c r="I55" s="809"/>
      <c r="J55" s="809"/>
      <c r="K55" s="809"/>
      <c r="L55" s="917"/>
      <c r="M55" s="5"/>
      <c r="N55" s="5"/>
      <c r="O55" s="5"/>
      <c r="P55" s="5"/>
      <c r="Q55" s="5"/>
      <c r="R55" s="5"/>
      <c r="S55" s="5"/>
    </row>
    <row r="56" spans="1:19" ht="18.75" customHeight="1">
      <c r="A56" s="782"/>
      <c r="B56" s="751">
        <v>195</v>
      </c>
      <c r="C56" s="986" t="s">
        <v>441</v>
      </c>
      <c r="D56" s="986"/>
      <c r="E56" s="986"/>
      <c r="F56" s="752">
        <v>1</v>
      </c>
      <c r="G56" s="753">
        <v>8044.3020000000006</v>
      </c>
      <c r="H56" s="753">
        <v>5800</v>
      </c>
      <c r="I56" s="753">
        <v>0</v>
      </c>
      <c r="J56" s="753">
        <v>0</v>
      </c>
      <c r="K56" s="753">
        <v>0</v>
      </c>
      <c r="L56" s="909">
        <v>13319.302</v>
      </c>
      <c r="M56" s="5"/>
      <c r="N56" s="5"/>
      <c r="O56" s="5"/>
      <c r="P56" s="5"/>
      <c r="Q56" s="5"/>
      <c r="R56" s="5"/>
      <c r="S56" s="5"/>
    </row>
    <row r="57" spans="1:19" ht="15.75">
      <c r="A57" s="737"/>
      <c r="B57" s="738"/>
      <c r="C57" s="739"/>
      <c r="D57" s="739"/>
      <c r="E57" s="740" t="s">
        <v>428</v>
      </c>
      <c r="F57" s="741">
        <v>1</v>
      </c>
      <c r="G57" s="742">
        <v>8044.3020000000006</v>
      </c>
      <c r="H57" s="742">
        <v>5800</v>
      </c>
      <c r="I57" s="742"/>
      <c r="J57" s="742"/>
      <c r="K57" s="742"/>
      <c r="L57" s="919">
        <v>13319.302</v>
      </c>
      <c r="M57" s="5"/>
      <c r="N57" s="5"/>
      <c r="O57" s="5"/>
      <c r="P57" s="5"/>
      <c r="Q57" s="5"/>
      <c r="R57" s="5"/>
      <c r="S57" s="5"/>
    </row>
    <row r="58" spans="1:19" ht="15.75">
      <c r="A58" s="737"/>
      <c r="B58" s="738"/>
      <c r="C58" s="739"/>
      <c r="D58" s="739"/>
      <c r="E58" s="740" t="s">
        <v>429</v>
      </c>
      <c r="F58" s="741"/>
      <c r="G58" s="742"/>
      <c r="H58" s="742"/>
      <c r="I58" s="742"/>
      <c r="J58" s="742"/>
      <c r="K58" s="742"/>
      <c r="L58" s="919"/>
      <c r="M58" s="5"/>
      <c r="N58" s="5"/>
      <c r="O58" s="5"/>
      <c r="P58" s="5"/>
      <c r="Q58" s="5"/>
      <c r="R58" s="5"/>
      <c r="S58" s="5"/>
    </row>
    <row r="59" spans="1:19" ht="15.75">
      <c r="A59" s="737"/>
      <c r="B59" s="738"/>
      <c r="C59" s="739"/>
      <c r="D59" s="739"/>
      <c r="E59" s="740" t="s">
        <v>430</v>
      </c>
      <c r="F59" s="741"/>
      <c r="G59" s="742"/>
      <c r="H59" s="742"/>
      <c r="I59" s="742"/>
      <c r="J59" s="742"/>
      <c r="K59" s="742"/>
      <c r="L59" s="919"/>
      <c r="M59" s="5"/>
      <c r="N59" s="5"/>
      <c r="O59" s="5"/>
      <c r="P59" s="5"/>
      <c r="Q59" s="5"/>
      <c r="R59" s="5"/>
      <c r="S59" s="5"/>
    </row>
    <row r="60" spans="1:19" ht="15.75" customHeight="1">
      <c r="A60" s="782"/>
      <c r="B60" s="751">
        <v>470</v>
      </c>
      <c r="C60" s="986" t="s">
        <v>442</v>
      </c>
      <c r="D60" s="986"/>
      <c r="E60" s="986"/>
      <c r="F60" s="752">
        <v>12</v>
      </c>
      <c r="G60" s="753">
        <v>81198.81</v>
      </c>
      <c r="H60" s="753">
        <v>8200</v>
      </c>
      <c r="I60" s="753">
        <v>0</v>
      </c>
      <c r="J60" s="753">
        <v>220000</v>
      </c>
      <c r="K60" s="753">
        <v>0</v>
      </c>
      <c r="L60" s="909">
        <v>300998.81</v>
      </c>
      <c r="M60" s="5"/>
      <c r="N60" s="5"/>
      <c r="O60" s="5"/>
      <c r="P60" s="5"/>
      <c r="Q60" s="5"/>
      <c r="R60" s="5"/>
      <c r="S60" s="5"/>
    </row>
    <row r="61" spans="1:19" ht="15.75">
      <c r="A61" s="737"/>
      <c r="B61" s="738"/>
      <c r="C61" s="739"/>
      <c r="D61" s="739"/>
      <c r="E61" s="740" t="s">
        <v>428</v>
      </c>
      <c r="F61" s="741">
        <v>12</v>
      </c>
      <c r="G61" s="742">
        <v>81198.81</v>
      </c>
      <c r="H61" s="742">
        <v>8200</v>
      </c>
      <c r="I61" s="742"/>
      <c r="J61" s="742">
        <v>100000</v>
      </c>
      <c r="K61" s="742">
        <v>0</v>
      </c>
      <c r="L61" s="908">
        <v>180998.81</v>
      </c>
      <c r="M61" s="5"/>
      <c r="N61" s="5"/>
      <c r="O61" s="5"/>
      <c r="P61" s="5"/>
      <c r="Q61" s="5"/>
      <c r="R61" s="5"/>
      <c r="S61" s="5"/>
    </row>
    <row r="62" spans="1:19" ht="15.75">
      <c r="A62" s="737"/>
      <c r="B62" s="738"/>
      <c r="C62" s="739"/>
      <c r="D62" s="739"/>
      <c r="E62" s="740" t="s">
        <v>429</v>
      </c>
      <c r="F62" s="741"/>
      <c r="G62" s="742"/>
      <c r="H62" s="742"/>
      <c r="I62" s="742"/>
      <c r="J62" s="742">
        <v>120000</v>
      </c>
      <c r="K62" s="742">
        <v>0</v>
      </c>
      <c r="L62" s="908">
        <v>120000</v>
      </c>
      <c r="M62" s="5"/>
      <c r="N62" s="5"/>
      <c r="O62" s="5"/>
      <c r="P62" s="5"/>
      <c r="Q62" s="5"/>
      <c r="R62" s="5"/>
      <c r="S62" s="5"/>
    </row>
    <row r="63" spans="1:19" ht="15.75">
      <c r="A63" s="737"/>
      <c r="B63" s="738"/>
      <c r="C63" s="739"/>
      <c r="D63" s="739"/>
      <c r="E63" s="740" t="s">
        <v>430</v>
      </c>
      <c r="F63" s="741"/>
      <c r="G63" s="742"/>
      <c r="H63" s="742"/>
      <c r="I63" s="742"/>
      <c r="J63" s="742"/>
      <c r="K63" s="742"/>
      <c r="L63" s="908"/>
      <c r="M63" s="5"/>
      <c r="N63" s="5"/>
      <c r="O63" s="5"/>
      <c r="P63" s="5"/>
      <c r="Q63" s="5"/>
      <c r="R63" s="5"/>
      <c r="S63" s="5"/>
    </row>
    <row r="64" spans="1:19" ht="15.75">
      <c r="A64" s="783"/>
      <c r="B64" s="784">
        <v>47013</v>
      </c>
      <c r="C64" s="785"/>
      <c r="D64" s="992" t="s">
        <v>443</v>
      </c>
      <c r="E64" s="993"/>
      <c r="F64" s="786">
        <v>12</v>
      </c>
      <c r="G64" s="787">
        <v>81198.81</v>
      </c>
      <c r="H64" s="787">
        <v>8200</v>
      </c>
      <c r="I64" s="787">
        <v>0</v>
      </c>
      <c r="J64" s="787">
        <v>220000</v>
      </c>
      <c r="K64" s="787">
        <v>0</v>
      </c>
      <c r="L64" s="914">
        <v>300998.81</v>
      </c>
      <c r="M64" s="5"/>
      <c r="N64" s="5"/>
      <c r="O64" s="5"/>
      <c r="P64" s="5"/>
      <c r="Q64" s="5"/>
      <c r="R64" s="5"/>
      <c r="S64" s="5"/>
    </row>
    <row r="65" spans="1:19" ht="15.75">
      <c r="A65" s="737"/>
      <c r="B65" s="738"/>
      <c r="C65" s="739"/>
      <c r="D65" s="739"/>
      <c r="E65" s="740" t="s">
        <v>428</v>
      </c>
      <c r="F65" s="741">
        <v>12</v>
      </c>
      <c r="G65" s="742">
        <v>81198.81</v>
      </c>
      <c r="H65" s="742">
        <v>8200</v>
      </c>
      <c r="I65" s="742"/>
      <c r="J65" s="742">
        <v>100000</v>
      </c>
      <c r="K65" s="742"/>
      <c r="L65" s="915">
        <v>180995.81</v>
      </c>
      <c r="M65" s="5"/>
      <c r="N65" s="5"/>
      <c r="O65" s="5"/>
      <c r="P65" s="5"/>
      <c r="Q65" s="5"/>
      <c r="R65" s="5"/>
      <c r="S65" s="5"/>
    </row>
    <row r="66" spans="1:19" ht="15.75">
      <c r="A66" s="737"/>
      <c r="B66" s="738"/>
      <c r="C66" s="739"/>
      <c r="D66" s="739"/>
      <c r="E66" s="740" t="s">
        <v>429</v>
      </c>
      <c r="F66" s="741"/>
      <c r="G66" s="742"/>
      <c r="H66" s="742"/>
      <c r="I66" s="742"/>
      <c r="J66" s="742">
        <v>120000</v>
      </c>
      <c r="K66" s="742"/>
      <c r="L66" s="915">
        <v>120000</v>
      </c>
      <c r="M66" s="5"/>
      <c r="N66" s="5"/>
      <c r="O66" s="5"/>
      <c r="P66" s="5"/>
      <c r="Q66" s="5"/>
      <c r="R66" s="5"/>
      <c r="S66" s="5"/>
    </row>
    <row r="67" spans="1:19" ht="15.75">
      <c r="A67" s="737"/>
      <c r="B67" s="738"/>
      <c r="C67" s="739"/>
      <c r="D67" s="739"/>
      <c r="E67" s="740" t="s">
        <v>430</v>
      </c>
      <c r="F67" s="741"/>
      <c r="G67" s="742"/>
      <c r="H67" s="742"/>
      <c r="I67" s="742"/>
      <c r="J67" s="742"/>
      <c r="K67" s="742"/>
      <c r="L67" s="919"/>
      <c r="M67" s="5"/>
      <c r="N67" s="5"/>
      <c r="O67" s="5"/>
      <c r="P67" s="5"/>
      <c r="Q67" s="5"/>
      <c r="R67" s="5"/>
      <c r="S67" s="5"/>
    </row>
    <row r="68" spans="1:19" ht="18.75" customHeight="1">
      <c r="A68" s="849"/>
      <c r="B68" s="888">
        <v>470</v>
      </c>
      <c r="C68" s="889"/>
      <c r="D68" s="1007" t="s">
        <v>444</v>
      </c>
      <c r="E68" s="1008"/>
      <c r="F68" s="890">
        <v>8</v>
      </c>
      <c r="G68" s="891">
        <v>81198.81</v>
      </c>
      <c r="H68" s="891">
        <v>9500</v>
      </c>
      <c r="I68" s="891">
        <v>0</v>
      </c>
      <c r="J68" s="891">
        <v>0</v>
      </c>
      <c r="K68" s="891">
        <v>0</v>
      </c>
      <c r="L68" s="920">
        <v>82298.81</v>
      </c>
      <c r="M68" s="5"/>
      <c r="N68" s="5"/>
      <c r="O68" s="5"/>
      <c r="P68" s="5"/>
      <c r="Q68" s="5"/>
      <c r="R68" s="5"/>
      <c r="S68" s="5"/>
    </row>
    <row r="69" spans="1:19" ht="15.75">
      <c r="A69" s="737"/>
      <c r="B69" s="738"/>
      <c r="C69" s="739"/>
      <c r="D69" s="739"/>
      <c r="E69" s="740" t="s">
        <v>428</v>
      </c>
      <c r="F69" s="741">
        <v>8</v>
      </c>
      <c r="G69" s="742">
        <v>81198.81</v>
      </c>
      <c r="H69" s="742">
        <v>9500</v>
      </c>
      <c r="I69" s="742"/>
      <c r="J69" s="742"/>
      <c r="K69" s="742"/>
      <c r="L69" s="908">
        <v>68977</v>
      </c>
      <c r="M69" s="5"/>
      <c r="N69" s="5"/>
      <c r="O69" s="5"/>
      <c r="P69" s="5"/>
      <c r="Q69" s="5"/>
      <c r="R69" s="5"/>
      <c r="S69" s="5"/>
    </row>
    <row r="70" spans="1:19" ht="15.75">
      <c r="A70" s="737"/>
      <c r="B70" s="738"/>
      <c r="C70" s="739"/>
      <c r="D70" s="739"/>
      <c r="E70" s="740" t="s">
        <v>429</v>
      </c>
      <c r="F70" s="741"/>
      <c r="G70" s="742"/>
      <c r="H70" s="742"/>
      <c r="I70" s="742"/>
      <c r="J70" s="742"/>
      <c r="K70" s="742"/>
      <c r="L70" s="919"/>
      <c r="M70" s="5"/>
      <c r="N70" s="5"/>
      <c r="O70" s="5"/>
      <c r="P70" s="5"/>
      <c r="Q70" s="5"/>
      <c r="R70" s="5"/>
      <c r="S70" s="5"/>
    </row>
    <row r="71" spans="1:19" ht="15.75">
      <c r="A71" s="737"/>
      <c r="B71" s="738"/>
      <c r="C71" s="739"/>
      <c r="D71" s="739"/>
      <c r="E71" s="740" t="s">
        <v>430</v>
      </c>
      <c r="F71" s="741"/>
      <c r="G71" s="742"/>
      <c r="H71" s="742"/>
      <c r="I71" s="742"/>
      <c r="J71" s="742"/>
      <c r="K71" s="742"/>
      <c r="L71" s="919"/>
      <c r="M71" s="2"/>
      <c r="N71" s="2"/>
      <c r="O71" s="2"/>
      <c r="P71" s="2"/>
      <c r="Q71" s="2"/>
      <c r="R71" s="2"/>
      <c r="S71" s="2"/>
    </row>
    <row r="72" spans="1:19" ht="15.75">
      <c r="A72" s="811"/>
      <c r="B72" s="812"/>
      <c r="C72" s="892"/>
      <c r="D72" s="893" t="s">
        <v>445</v>
      </c>
      <c r="E72" s="894"/>
      <c r="F72" s="895">
        <v>8</v>
      </c>
      <c r="G72" s="896">
        <v>69575.849999999991</v>
      </c>
      <c r="H72" s="896">
        <v>9500</v>
      </c>
      <c r="I72" s="896"/>
      <c r="J72" s="896"/>
      <c r="K72" s="896"/>
      <c r="L72" s="921">
        <v>68977</v>
      </c>
      <c r="M72" s="2"/>
      <c r="N72" s="2"/>
      <c r="O72" s="2"/>
      <c r="P72" s="2"/>
      <c r="Q72" s="2"/>
      <c r="R72" s="2"/>
      <c r="S72" s="2"/>
    </row>
    <row r="73" spans="1:19" ht="15.75">
      <c r="A73" s="737"/>
      <c r="B73" s="738"/>
      <c r="C73" s="831"/>
      <c r="D73" s="832"/>
      <c r="E73" s="740" t="s">
        <v>428</v>
      </c>
      <c r="F73" s="741">
        <v>8</v>
      </c>
      <c r="G73" s="742">
        <v>69575.849999999991</v>
      </c>
      <c r="H73" s="742">
        <v>9500</v>
      </c>
      <c r="I73" s="742"/>
      <c r="J73" s="742"/>
      <c r="K73" s="742"/>
      <c r="L73" s="919">
        <v>68977</v>
      </c>
      <c r="M73" s="2"/>
      <c r="N73" s="2"/>
      <c r="O73" s="2"/>
      <c r="P73" s="2"/>
      <c r="Q73" s="2"/>
      <c r="R73" s="2"/>
      <c r="S73" s="2"/>
    </row>
    <row r="74" spans="1:19" ht="15.75">
      <c r="A74" s="737"/>
      <c r="B74" s="738"/>
      <c r="C74" s="831"/>
      <c r="D74" s="832"/>
      <c r="E74" s="740" t="s">
        <v>429</v>
      </c>
      <c r="F74" s="741"/>
      <c r="G74" s="742"/>
      <c r="H74" s="742"/>
      <c r="I74" s="742"/>
      <c r="J74" s="742"/>
      <c r="K74" s="742"/>
      <c r="L74" s="919"/>
      <c r="M74" s="2"/>
      <c r="N74" s="2"/>
      <c r="O74" s="2"/>
      <c r="P74" s="2"/>
      <c r="Q74" s="2"/>
      <c r="R74" s="2"/>
      <c r="S74" s="2"/>
    </row>
    <row r="75" spans="1:19" ht="15.75">
      <c r="A75" s="737"/>
      <c r="B75" s="738"/>
      <c r="C75" s="831"/>
      <c r="D75" s="832"/>
      <c r="E75" s="740" t="s">
        <v>430</v>
      </c>
      <c r="F75" s="741"/>
      <c r="G75" s="742"/>
      <c r="H75" s="742"/>
      <c r="I75" s="742"/>
      <c r="J75" s="742"/>
      <c r="K75" s="742"/>
      <c r="L75" s="919"/>
      <c r="M75" s="2"/>
      <c r="N75" s="2"/>
      <c r="O75" s="2"/>
      <c r="P75" s="2"/>
      <c r="Q75" s="2"/>
      <c r="R75" s="2"/>
      <c r="S75" s="2"/>
    </row>
    <row r="76" spans="1:19" ht="18.75" customHeight="1">
      <c r="A76" s="782"/>
      <c r="B76" s="751">
        <v>650</v>
      </c>
      <c r="C76" s="996" t="s">
        <v>446</v>
      </c>
      <c r="D76" s="997"/>
      <c r="E76" s="998"/>
      <c r="F76" s="752">
        <v>9</v>
      </c>
      <c r="G76" s="753">
        <v>59547.557999999997</v>
      </c>
      <c r="H76" s="753">
        <v>9600</v>
      </c>
      <c r="I76" s="753"/>
      <c r="J76" s="753"/>
      <c r="K76" s="753"/>
      <c r="L76" s="909">
        <v>69147.55799999999</v>
      </c>
      <c r="M76" s="2"/>
      <c r="N76" s="2"/>
      <c r="O76" s="2"/>
      <c r="P76" s="2"/>
      <c r="Q76" s="2"/>
      <c r="R76" s="2"/>
      <c r="S76" s="2"/>
    </row>
    <row r="77" spans="1:19" ht="15.75">
      <c r="A77" s="737"/>
      <c r="B77" s="738"/>
      <c r="C77" s="739"/>
      <c r="D77" s="739"/>
      <c r="E77" s="740" t="s">
        <v>428</v>
      </c>
      <c r="F77" s="741">
        <v>9</v>
      </c>
      <c r="G77" s="742">
        <v>59547.557999999997</v>
      </c>
      <c r="H77" s="742">
        <v>9600</v>
      </c>
      <c r="I77" s="742"/>
      <c r="J77" s="742"/>
      <c r="K77" s="742"/>
      <c r="L77" s="908">
        <v>69147.55799999999</v>
      </c>
      <c r="M77" s="2"/>
      <c r="N77" s="2"/>
      <c r="O77" s="2"/>
      <c r="P77" s="2"/>
      <c r="Q77" s="2"/>
      <c r="R77" s="2"/>
      <c r="S77" s="2"/>
    </row>
    <row r="78" spans="1:19" ht="15.75">
      <c r="A78" s="737"/>
      <c r="B78" s="738"/>
      <c r="C78" s="739"/>
      <c r="D78" s="739"/>
      <c r="E78" s="740" t="s">
        <v>429</v>
      </c>
      <c r="F78" s="741"/>
      <c r="G78" s="742"/>
      <c r="H78" s="742"/>
      <c r="I78" s="742"/>
      <c r="J78" s="742"/>
      <c r="K78" s="742"/>
      <c r="L78" s="908"/>
      <c r="M78" s="2"/>
      <c r="N78" s="2"/>
      <c r="O78" s="2"/>
      <c r="P78" s="2"/>
      <c r="Q78" s="2"/>
      <c r="R78" s="2"/>
      <c r="S78" s="2"/>
    </row>
    <row r="79" spans="1:19" ht="15.75">
      <c r="A79" s="737"/>
      <c r="B79" s="738"/>
      <c r="C79" s="739"/>
      <c r="D79" s="739"/>
      <c r="E79" s="740" t="s">
        <v>430</v>
      </c>
      <c r="F79" s="741"/>
      <c r="G79" s="742"/>
      <c r="H79" s="742"/>
      <c r="I79" s="742"/>
      <c r="J79" s="742"/>
      <c r="K79" s="742"/>
      <c r="L79" s="908"/>
      <c r="M79" s="2"/>
      <c r="N79" s="2"/>
      <c r="O79" s="2"/>
      <c r="P79" s="2"/>
      <c r="Q79" s="2"/>
      <c r="R79" s="2"/>
      <c r="S79" s="2"/>
    </row>
    <row r="80" spans="1:19" ht="15.75">
      <c r="A80" s="783"/>
      <c r="B80" s="784">
        <v>65065</v>
      </c>
      <c r="C80" s="785"/>
      <c r="D80" s="992" t="s">
        <v>447</v>
      </c>
      <c r="E80" s="993"/>
      <c r="F80" s="786">
        <v>9</v>
      </c>
      <c r="G80" s="787">
        <v>59547.557999999997</v>
      </c>
      <c r="H80" s="787">
        <v>9600</v>
      </c>
      <c r="I80" s="787">
        <v>0</v>
      </c>
      <c r="J80" s="787">
        <v>0</v>
      </c>
      <c r="K80" s="787">
        <v>0</v>
      </c>
      <c r="L80" s="914">
        <v>69147.55799999999</v>
      </c>
      <c r="M80" s="2"/>
      <c r="N80" s="2"/>
      <c r="O80" s="2"/>
      <c r="P80" s="2"/>
      <c r="Q80" s="2"/>
      <c r="R80" s="2"/>
      <c r="S80" s="2"/>
    </row>
    <row r="81" spans="1:19" ht="15.75">
      <c r="A81" s="737"/>
      <c r="B81" s="738"/>
      <c r="C81" s="739"/>
      <c r="D81" s="739"/>
      <c r="E81" s="740" t="s">
        <v>428</v>
      </c>
      <c r="F81" s="741">
        <v>9</v>
      </c>
      <c r="G81" s="742">
        <v>59547.557999999997</v>
      </c>
      <c r="H81" s="742">
        <v>9600</v>
      </c>
      <c r="I81" s="742"/>
      <c r="J81" s="742"/>
      <c r="K81" s="742"/>
      <c r="L81" s="915">
        <v>69147.55799999999</v>
      </c>
      <c r="M81" s="2"/>
      <c r="N81" s="2"/>
      <c r="O81" s="2"/>
      <c r="P81" s="2"/>
      <c r="Q81" s="2"/>
      <c r="R81" s="2"/>
      <c r="S81" s="2"/>
    </row>
    <row r="82" spans="1:19" ht="15.75">
      <c r="A82" s="737"/>
      <c r="B82" s="738"/>
      <c r="C82" s="739"/>
      <c r="D82" s="739"/>
      <c r="E82" s="740" t="s">
        <v>429</v>
      </c>
      <c r="F82" s="741"/>
      <c r="G82" s="742"/>
      <c r="H82" s="742"/>
      <c r="I82" s="742"/>
      <c r="J82" s="742"/>
      <c r="K82" s="742"/>
      <c r="L82" s="915"/>
      <c r="M82" s="2"/>
      <c r="N82" s="2"/>
      <c r="O82" s="2"/>
      <c r="P82" s="2"/>
      <c r="Q82" s="2"/>
      <c r="R82" s="2"/>
      <c r="S82" s="2"/>
    </row>
    <row r="83" spans="1:19" ht="15.75">
      <c r="A83" s="737"/>
      <c r="B83" s="738"/>
      <c r="C83" s="739"/>
      <c r="D83" s="739"/>
      <c r="E83" s="740" t="s">
        <v>430</v>
      </c>
      <c r="F83" s="741"/>
      <c r="G83" s="742"/>
      <c r="H83" s="742"/>
      <c r="I83" s="742"/>
      <c r="J83" s="742"/>
      <c r="K83" s="742"/>
      <c r="L83" s="915"/>
      <c r="M83" s="2"/>
      <c r="N83" s="2"/>
      <c r="O83" s="2"/>
      <c r="P83" s="2"/>
      <c r="Q83" s="2"/>
      <c r="R83" s="2"/>
      <c r="S83" s="2"/>
    </row>
    <row r="84" spans="1:19" ht="18.75" customHeight="1">
      <c r="A84" s="782"/>
      <c r="B84" s="751">
        <v>660</v>
      </c>
      <c r="C84" s="996" t="s">
        <v>448</v>
      </c>
      <c r="D84" s="997"/>
      <c r="E84" s="998"/>
      <c r="F84" s="752">
        <v>9</v>
      </c>
      <c r="G84" s="753">
        <v>61605.683999999994</v>
      </c>
      <c r="H84" s="753">
        <v>11200</v>
      </c>
      <c r="I84" s="753" t="s">
        <v>0</v>
      </c>
      <c r="J84" s="753">
        <v>0</v>
      </c>
      <c r="K84" s="753">
        <f>K85+K86</f>
        <v>1953500</v>
      </c>
      <c r="L84" s="909">
        <v>245908.68400000001</v>
      </c>
      <c r="M84" s="2"/>
      <c r="N84" s="2"/>
      <c r="O84" s="2"/>
      <c r="P84" s="2"/>
      <c r="Q84" s="2"/>
      <c r="R84" s="2"/>
      <c r="S84" s="2"/>
    </row>
    <row r="85" spans="1:19" ht="15.75">
      <c r="A85" s="737"/>
      <c r="B85" s="738"/>
      <c r="C85" s="739"/>
      <c r="D85" s="739"/>
      <c r="E85" s="740" t="s">
        <v>428</v>
      </c>
      <c r="F85" s="741">
        <v>9</v>
      </c>
      <c r="G85" s="742">
        <v>61605.683999999994</v>
      </c>
      <c r="H85" s="742">
        <v>11200</v>
      </c>
      <c r="I85" s="742"/>
      <c r="J85" s="742"/>
      <c r="K85" s="742">
        <f>K89</f>
        <v>1900000</v>
      </c>
      <c r="L85" s="908">
        <v>72805.683999999994</v>
      </c>
      <c r="M85" s="2"/>
      <c r="N85" s="2"/>
      <c r="O85" s="2"/>
      <c r="P85" s="2"/>
      <c r="Q85" s="2"/>
      <c r="R85" s="2"/>
      <c r="S85" s="2"/>
    </row>
    <row r="86" spans="1:19" ht="15.75">
      <c r="A86" s="737"/>
      <c r="B86" s="738"/>
      <c r="C86" s="739"/>
      <c r="D86" s="739"/>
      <c r="E86" s="740" t="s">
        <v>429</v>
      </c>
      <c r="F86" s="741"/>
      <c r="G86" s="742"/>
      <c r="H86" s="742"/>
      <c r="I86" s="742"/>
      <c r="J86" s="742"/>
      <c r="K86" s="742">
        <f>K90</f>
        <v>53500</v>
      </c>
      <c r="L86" s="908">
        <v>173103</v>
      </c>
      <c r="M86" s="2"/>
      <c r="N86" s="2"/>
      <c r="O86" s="2"/>
      <c r="P86" s="2"/>
      <c r="Q86" s="2"/>
      <c r="R86" s="2"/>
      <c r="S86" s="2"/>
    </row>
    <row r="87" spans="1:19" ht="15.75">
      <c r="A87" s="737"/>
      <c r="B87" s="738"/>
      <c r="C87" s="739"/>
      <c r="D87" s="739"/>
      <c r="E87" s="740" t="s">
        <v>430</v>
      </c>
      <c r="F87" s="741"/>
      <c r="G87" s="742"/>
      <c r="H87" s="742"/>
      <c r="I87" s="742"/>
      <c r="J87" s="742"/>
      <c r="K87" s="742"/>
      <c r="L87" s="908"/>
      <c r="M87" s="2"/>
      <c r="N87" s="2"/>
      <c r="O87" s="2"/>
      <c r="P87" s="2"/>
      <c r="Q87" s="2"/>
      <c r="R87" s="2"/>
      <c r="S87" s="2"/>
    </row>
    <row r="88" spans="1:19" ht="15.75">
      <c r="A88" s="834"/>
      <c r="B88" s="835">
        <v>66370</v>
      </c>
      <c r="C88" s="836"/>
      <c r="D88" s="999" t="s">
        <v>449</v>
      </c>
      <c r="E88" s="1000"/>
      <c r="F88" s="837">
        <v>9</v>
      </c>
      <c r="G88" s="838">
        <v>61605.683999999994</v>
      </c>
      <c r="H88" s="838">
        <v>11200</v>
      </c>
      <c r="I88" s="838" t="s">
        <v>0</v>
      </c>
      <c r="J88" s="838">
        <v>0</v>
      </c>
      <c r="K88" s="838">
        <f>K89+K90</f>
        <v>1953500</v>
      </c>
      <c r="L88" s="913">
        <v>245908.68400000001</v>
      </c>
      <c r="M88" s="2"/>
      <c r="N88" s="2"/>
      <c r="O88" s="2"/>
      <c r="P88" s="2"/>
      <c r="Q88" s="2"/>
      <c r="R88" s="2"/>
      <c r="S88" s="2"/>
    </row>
    <row r="89" spans="1:19" ht="15.75">
      <c r="A89" s="737"/>
      <c r="B89" s="738"/>
      <c r="C89" s="739"/>
      <c r="D89" s="739"/>
      <c r="E89" s="740" t="s">
        <v>428</v>
      </c>
      <c r="F89" s="839">
        <v>9</v>
      </c>
      <c r="G89" s="840">
        <v>61605.683999999994</v>
      </c>
      <c r="H89" s="840">
        <v>11200</v>
      </c>
      <c r="I89" s="840"/>
      <c r="J89" s="840"/>
      <c r="K89" s="840">
        <v>1900000</v>
      </c>
      <c r="L89" s="922">
        <v>72805.683999999994</v>
      </c>
      <c r="M89" s="2"/>
      <c r="N89" s="2"/>
      <c r="O89" s="2"/>
      <c r="P89" s="2"/>
      <c r="Q89" s="2"/>
      <c r="R89" s="2"/>
      <c r="S89" s="2"/>
    </row>
    <row r="90" spans="1:19" ht="15.75">
      <c r="A90" s="737"/>
      <c r="B90" s="738"/>
      <c r="C90" s="739"/>
      <c r="D90" s="739"/>
      <c r="E90" s="740" t="s">
        <v>429</v>
      </c>
      <c r="F90" s="839"/>
      <c r="G90" s="840"/>
      <c r="H90" s="840"/>
      <c r="I90" s="840"/>
      <c r="J90" s="840"/>
      <c r="K90" s="840">
        <v>53500</v>
      </c>
      <c r="L90" s="922">
        <v>173103</v>
      </c>
      <c r="M90" s="2"/>
      <c r="N90" s="2"/>
      <c r="O90" s="2"/>
      <c r="P90" s="2"/>
      <c r="Q90" s="2"/>
      <c r="R90" s="2"/>
      <c r="S90" s="2"/>
    </row>
    <row r="91" spans="1:19" ht="15.75">
      <c r="A91" s="737"/>
      <c r="B91" s="738"/>
      <c r="C91" s="739"/>
      <c r="D91" s="739"/>
      <c r="E91" s="740" t="s">
        <v>430</v>
      </c>
      <c r="F91" s="741"/>
      <c r="G91" s="742"/>
      <c r="H91" s="742"/>
      <c r="I91" s="742"/>
      <c r="J91" s="742"/>
      <c r="K91" s="742"/>
      <c r="L91" s="922"/>
      <c r="M91" s="2"/>
      <c r="N91" s="2"/>
      <c r="O91" s="2"/>
      <c r="P91" s="2"/>
      <c r="Q91" s="2"/>
      <c r="R91" s="2"/>
      <c r="S91" s="2"/>
    </row>
    <row r="92" spans="1:19" ht="15.75" customHeight="1">
      <c r="A92" s="782"/>
      <c r="B92" s="751">
        <v>730</v>
      </c>
      <c r="C92" s="996" t="s">
        <v>450</v>
      </c>
      <c r="D92" s="997"/>
      <c r="E92" s="998"/>
      <c r="F92" s="752">
        <v>159</v>
      </c>
      <c r="G92" s="753">
        <v>1201573.4790000001</v>
      </c>
      <c r="H92" s="753">
        <f>H94+H93</f>
        <v>750210</v>
      </c>
      <c r="I92" s="753">
        <v>170000</v>
      </c>
      <c r="J92" s="753">
        <v>120000</v>
      </c>
      <c r="K92" s="753">
        <f>K93</f>
        <v>410335</v>
      </c>
      <c r="L92" s="909">
        <v>2590282.8090000004</v>
      </c>
      <c r="M92" s="2"/>
      <c r="N92" s="2"/>
      <c r="O92" s="2"/>
      <c r="P92" s="2"/>
      <c r="Q92" s="2"/>
      <c r="R92" s="2"/>
      <c r="S92" s="2"/>
    </row>
    <row r="93" spans="1:19" ht="15.75">
      <c r="A93" s="737"/>
      <c r="B93" s="738"/>
      <c r="C93" s="739"/>
      <c r="D93" s="739"/>
      <c r="E93" s="740" t="s">
        <v>428</v>
      </c>
      <c r="F93" s="741">
        <v>159</v>
      </c>
      <c r="G93" s="742">
        <v>1201573.4790000001</v>
      </c>
      <c r="H93" s="742">
        <f>H101</f>
        <v>715210</v>
      </c>
      <c r="I93" s="742">
        <v>170000</v>
      </c>
      <c r="J93" s="742">
        <v>100000</v>
      </c>
      <c r="K93" s="742">
        <f>K101</f>
        <v>410335</v>
      </c>
      <c r="L93" s="908">
        <v>2535282.8089999999</v>
      </c>
      <c r="M93" s="923"/>
      <c r="N93" s="923"/>
      <c r="O93" s="2"/>
      <c r="P93" s="2"/>
      <c r="Q93" s="2"/>
      <c r="R93" s="2"/>
      <c r="S93" s="2"/>
    </row>
    <row r="94" spans="1:19" ht="15.75">
      <c r="A94" s="737"/>
      <c r="B94" s="738"/>
      <c r="C94" s="739"/>
      <c r="D94" s="739"/>
      <c r="E94" s="740" t="s">
        <v>429</v>
      </c>
      <c r="F94" s="741"/>
      <c r="G94" s="742"/>
      <c r="H94" s="742">
        <v>35000</v>
      </c>
      <c r="I94" s="742"/>
      <c r="J94" s="742">
        <v>20000</v>
      </c>
      <c r="K94" s="742"/>
      <c r="L94" s="908">
        <v>55000</v>
      </c>
      <c r="M94" s="923"/>
      <c r="N94" s="923"/>
      <c r="O94" s="2"/>
      <c r="P94" s="2"/>
      <c r="Q94" s="2"/>
      <c r="R94" s="2"/>
      <c r="S94" s="2"/>
    </row>
    <row r="95" spans="1:19" ht="15.75">
      <c r="A95" s="737"/>
      <c r="B95" s="738"/>
      <c r="C95" s="739"/>
      <c r="D95" s="739"/>
      <c r="E95" s="740" t="s">
        <v>430</v>
      </c>
      <c r="F95" s="741"/>
      <c r="G95" s="742"/>
      <c r="H95" s="742"/>
      <c r="I95" s="742"/>
      <c r="J95" s="742"/>
      <c r="K95" s="742"/>
      <c r="L95" s="908"/>
      <c r="M95" s="923"/>
      <c r="N95" s="923"/>
      <c r="O95" s="2"/>
      <c r="P95" s="2"/>
      <c r="Q95" s="2"/>
      <c r="R95" s="2"/>
      <c r="S95" s="2"/>
    </row>
    <row r="96" spans="1:19" ht="15.75">
      <c r="A96" s="783"/>
      <c r="B96" s="784">
        <v>73022</v>
      </c>
      <c r="C96" s="785"/>
      <c r="D96" s="989" t="s">
        <v>451</v>
      </c>
      <c r="E96" s="990"/>
      <c r="F96" s="786">
        <v>6</v>
      </c>
      <c r="G96" s="787">
        <v>40621.812000000005</v>
      </c>
      <c r="H96" s="787">
        <v>0</v>
      </c>
      <c r="I96" s="787">
        <v>0</v>
      </c>
      <c r="J96" s="787">
        <v>0</v>
      </c>
      <c r="K96" s="787">
        <v>0</v>
      </c>
      <c r="L96" s="914">
        <v>39571.812000000005</v>
      </c>
      <c r="M96" s="923"/>
      <c r="N96" s="923"/>
      <c r="O96" s="2"/>
      <c r="P96" s="2"/>
      <c r="Q96" s="2"/>
      <c r="R96" s="2"/>
      <c r="S96" s="2"/>
    </row>
    <row r="97" spans="1:19" ht="15.75">
      <c r="A97" s="737"/>
      <c r="B97" s="738"/>
      <c r="C97" s="739"/>
      <c r="D97" s="739"/>
      <c r="E97" s="740" t="s">
        <v>428</v>
      </c>
      <c r="F97" s="741">
        <v>6</v>
      </c>
      <c r="G97" s="742">
        <v>40621.812000000005</v>
      </c>
      <c r="H97" s="742"/>
      <c r="I97" s="742"/>
      <c r="J97" s="742">
        <v>0</v>
      </c>
      <c r="K97" s="742"/>
      <c r="L97" s="915">
        <v>39571.812000000005</v>
      </c>
      <c r="M97" s="923"/>
      <c r="N97" s="923"/>
      <c r="O97" s="2"/>
      <c r="P97" s="2"/>
      <c r="Q97" s="2"/>
      <c r="R97" s="2"/>
      <c r="S97" s="2"/>
    </row>
    <row r="98" spans="1:19" ht="15.75">
      <c r="A98" s="737"/>
      <c r="B98" s="738"/>
      <c r="C98" s="739"/>
      <c r="D98" s="739"/>
      <c r="E98" s="740" t="s">
        <v>429</v>
      </c>
      <c r="F98" s="741"/>
      <c r="G98" s="742"/>
      <c r="H98" s="742"/>
      <c r="I98" s="742"/>
      <c r="J98" s="742"/>
      <c r="K98" s="742"/>
      <c r="L98" s="915"/>
      <c r="M98" s="923"/>
      <c r="N98" s="923"/>
      <c r="O98" s="2"/>
      <c r="P98" s="2"/>
      <c r="Q98" s="2"/>
      <c r="R98" s="2"/>
      <c r="S98" s="2"/>
    </row>
    <row r="99" spans="1:19" ht="15.75">
      <c r="A99" s="737"/>
      <c r="B99" s="738"/>
      <c r="C99" s="739"/>
      <c r="D99" s="739"/>
      <c r="E99" s="740" t="s">
        <v>430</v>
      </c>
      <c r="F99" s="741"/>
      <c r="G99" s="742"/>
      <c r="H99" s="742"/>
      <c r="I99" s="742"/>
      <c r="J99" s="742"/>
      <c r="K99" s="742"/>
      <c r="L99" s="915"/>
      <c r="M99" s="923"/>
      <c r="N99" s="923"/>
      <c r="O99" s="2"/>
      <c r="P99" s="2"/>
      <c r="Q99" s="2"/>
      <c r="R99" s="2"/>
      <c r="S99" s="2"/>
    </row>
    <row r="100" spans="1:19" ht="18.75" customHeight="1">
      <c r="A100" s="783"/>
      <c r="B100" s="784">
        <v>73800</v>
      </c>
      <c r="C100" s="785"/>
      <c r="D100" s="989" t="s">
        <v>452</v>
      </c>
      <c r="E100" s="990"/>
      <c r="F100" s="786">
        <v>153</v>
      </c>
      <c r="G100" s="787">
        <v>1160951.6670000001</v>
      </c>
      <c r="H100" s="787">
        <f>H102+H101</f>
        <v>750210</v>
      </c>
      <c r="I100" s="787">
        <v>170000</v>
      </c>
      <c r="J100" s="787">
        <v>120000</v>
      </c>
      <c r="K100" s="787">
        <f>K101</f>
        <v>410335</v>
      </c>
      <c r="L100" s="914">
        <v>2550710.9970000004</v>
      </c>
      <c r="M100" s="2"/>
      <c r="N100" s="2"/>
      <c r="O100" s="2"/>
      <c r="P100" s="2"/>
      <c r="Q100" s="2"/>
      <c r="R100" s="2"/>
      <c r="S100" s="2"/>
    </row>
    <row r="101" spans="1:19" ht="15.75">
      <c r="A101" s="737"/>
      <c r="B101" s="738"/>
      <c r="C101" s="739"/>
      <c r="D101" s="739"/>
      <c r="E101" s="740" t="s">
        <v>428</v>
      </c>
      <c r="F101" s="846">
        <v>153</v>
      </c>
      <c r="G101" s="742">
        <v>1160951.6670000001</v>
      </c>
      <c r="H101" s="742">
        <f>650370+64840</f>
        <v>715210</v>
      </c>
      <c r="I101" s="742">
        <v>170000</v>
      </c>
      <c r="J101" s="742">
        <v>100000</v>
      </c>
      <c r="K101" s="742">
        <v>410335</v>
      </c>
      <c r="L101" s="919">
        <v>2495710.997</v>
      </c>
      <c r="M101" s="923"/>
      <c r="N101" s="923"/>
      <c r="O101" s="923"/>
      <c r="P101" s="923"/>
      <c r="Q101" s="923"/>
      <c r="R101" s="2"/>
      <c r="S101" s="2"/>
    </row>
    <row r="102" spans="1:19" ht="15.75">
      <c r="A102" s="737"/>
      <c r="B102" s="738"/>
      <c r="C102" s="739"/>
      <c r="D102" s="739"/>
      <c r="E102" s="740" t="s">
        <v>429</v>
      </c>
      <c r="F102" s="741"/>
      <c r="G102" s="742"/>
      <c r="H102" s="742">
        <v>35000</v>
      </c>
      <c r="I102" s="742"/>
      <c r="J102" s="742">
        <v>20000</v>
      </c>
      <c r="K102" s="742"/>
      <c r="L102" s="919">
        <v>55000</v>
      </c>
      <c r="M102" s="923"/>
      <c r="N102" s="923"/>
      <c r="O102" s="923"/>
      <c r="P102" s="923"/>
      <c r="Q102" s="923"/>
      <c r="R102" s="2"/>
      <c r="S102" s="2"/>
    </row>
    <row r="103" spans="1:19" ht="15.75">
      <c r="A103" s="737"/>
      <c r="B103" s="738"/>
      <c r="C103" s="739"/>
      <c r="D103" s="739"/>
      <c r="E103" s="740" t="s">
        <v>430</v>
      </c>
      <c r="F103" s="741"/>
      <c r="G103" s="742"/>
      <c r="H103" s="742"/>
      <c r="I103" s="742"/>
      <c r="J103" s="742"/>
      <c r="K103" s="742"/>
      <c r="L103" s="919"/>
      <c r="M103" s="923"/>
      <c r="N103" s="923"/>
      <c r="O103" s="923"/>
      <c r="P103" s="923"/>
      <c r="Q103" s="923"/>
      <c r="R103" s="2"/>
      <c r="S103" s="2"/>
    </row>
    <row r="104" spans="1:19" ht="15.75">
      <c r="A104" s="782"/>
      <c r="B104" s="847">
        <v>75560</v>
      </c>
      <c r="C104" s="848"/>
      <c r="D104" s="1001" t="s">
        <v>453</v>
      </c>
      <c r="E104" s="1002"/>
      <c r="F104" s="752">
        <v>9</v>
      </c>
      <c r="G104" s="753">
        <v>66264.601500000004</v>
      </c>
      <c r="H104" s="753">
        <v>48762.81</v>
      </c>
      <c r="I104" s="753">
        <v>0</v>
      </c>
      <c r="J104" s="753">
        <v>0</v>
      </c>
      <c r="K104" s="753"/>
      <c r="L104" s="909">
        <v>264466.59999999998</v>
      </c>
      <c r="M104" s="923"/>
      <c r="N104" s="923"/>
      <c r="O104" s="923"/>
      <c r="P104" s="923"/>
      <c r="Q104" s="923"/>
      <c r="R104" s="2"/>
      <c r="S104" s="2"/>
    </row>
    <row r="105" spans="1:19" ht="15.75">
      <c r="A105" s="737"/>
      <c r="B105" s="738"/>
      <c r="C105" s="739"/>
      <c r="D105" s="739"/>
      <c r="E105" s="740" t="s">
        <v>428</v>
      </c>
      <c r="F105" s="741">
        <v>9</v>
      </c>
      <c r="G105" s="742">
        <v>66264.601500000004</v>
      </c>
      <c r="H105" s="742">
        <v>48762.81</v>
      </c>
      <c r="I105" s="742"/>
      <c r="J105" s="742"/>
      <c r="K105" s="742"/>
      <c r="L105" s="919">
        <v>264466.59999999998</v>
      </c>
      <c r="M105" s="923"/>
      <c r="N105" s="923"/>
      <c r="O105" s="923"/>
      <c r="P105" s="923"/>
      <c r="Q105" s="923"/>
      <c r="R105" s="2"/>
      <c r="S105" s="2"/>
    </row>
    <row r="106" spans="1:19" ht="15.75">
      <c r="A106" s="737"/>
      <c r="B106" s="738"/>
      <c r="C106" s="739"/>
      <c r="D106" s="739"/>
      <c r="E106" s="740" t="s">
        <v>429</v>
      </c>
      <c r="F106" s="741"/>
      <c r="G106" s="742"/>
      <c r="H106" s="742"/>
      <c r="I106" s="742"/>
      <c r="J106" s="742"/>
      <c r="K106" s="742"/>
      <c r="L106" s="919"/>
      <c r="M106" s="923"/>
      <c r="N106" s="923"/>
      <c r="O106" s="923"/>
      <c r="P106" s="923"/>
      <c r="Q106" s="923"/>
      <c r="R106" s="2"/>
      <c r="S106" s="2"/>
    </row>
    <row r="107" spans="1:19" ht="15.75">
      <c r="A107" s="737"/>
      <c r="B107" s="738"/>
      <c r="C107" s="739"/>
      <c r="D107" s="739"/>
      <c r="E107" s="740" t="s">
        <v>430</v>
      </c>
      <c r="F107" s="741"/>
      <c r="G107" s="742"/>
      <c r="H107" s="742"/>
      <c r="I107" s="742"/>
      <c r="J107" s="742"/>
      <c r="K107" s="742"/>
      <c r="L107" s="919"/>
      <c r="M107" s="923"/>
      <c r="N107" s="923"/>
      <c r="O107" s="923"/>
      <c r="P107" s="923"/>
      <c r="Q107" s="923"/>
      <c r="R107" s="2"/>
      <c r="S107" s="2"/>
    </row>
    <row r="108" spans="1:19" ht="15.75">
      <c r="A108" s="849"/>
      <c r="B108" s="850">
        <v>75562</v>
      </c>
      <c r="C108" s="851"/>
      <c r="D108" s="1003" t="s">
        <v>454</v>
      </c>
      <c r="E108" s="1004"/>
      <c r="F108" s="852">
        <v>0</v>
      </c>
      <c r="G108" s="853">
        <v>0</v>
      </c>
      <c r="H108" s="853">
        <v>0</v>
      </c>
      <c r="I108" s="853">
        <v>0</v>
      </c>
      <c r="J108" s="853">
        <v>0</v>
      </c>
      <c r="K108" s="853">
        <v>185000</v>
      </c>
      <c r="L108" s="920">
        <f>L109</f>
        <v>185000</v>
      </c>
      <c r="M108" s="923"/>
      <c r="N108" s="923"/>
      <c r="O108" s="923"/>
      <c r="P108" s="923"/>
      <c r="Q108" s="923"/>
      <c r="R108" s="2"/>
      <c r="S108" s="2"/>
    </row>
    <row r="109" spans="1:19" ht="15.75">
      <c r="A109" s="737"/>
      <c r="B109" s="738"/>
      <c r="C109" s="831"/>
      <c r="D109" s="832"/>
      <c r="E109" s="855"/>
      <c r="F109" s="741">
        <v>0</v>
      </c>
      <c r="G109" s="742">
        <v>0</v>
      </c>
      <c r="H109" s="742">
        <v>0</v>
      </c>
      <c r="I109" s="742">
        <v>0</v>
      </c>
      <c r="J109" s="742">
        <v>0</v>
      </c>
      <c r="K109" s="742">
        <v>185000</v>
      </c>
      <c r="L109" s="919">
        <f>K109</f>
        <v>185000</v>
      </c>
      <c r="M109" s="923"/>
      <c r="N109" s="923"/>
      <c r="O109" s="923"/>
      <c r="P109" s="923"/>
      <c r="Q109" s="923"/>
      <c r="R109" s="2"/>
      <c r="S109" s="2"/>
    </row>
    <row r="110" spans="1:19" ht="15.75" customHeight="1">
      <c r="A110" s="782"/>
      <c r="B110" s="751">
        <v>850</v>
      </c>
      <c r="C110" s="996" t="s">
        <v>455</v>
      </c>
      <c r="D110" s="997"/>
      <c r="E110" s="998"/>
      <c r="F110" s="752">
        <v>8</v>
      </c>
      <c r="G110" s="753">
        <v>57206.646000000001</v>
      </c>
      <c r="H110" s="753">
        <v>27187.980000000003</v>
      </c>
      <c r="I110" s="753">
        <v>0</v>
      </c>
      <c r="J110" s="753">
        <v>80000</v>
      </c>
      <c r="K110" s="753">
        <v>0</v>
      </c>
      <c r="L110" s="909">
        <v>164394.62599999999</v>
      </c>
      <c r="M110" s="923"/>
      <c r="N110" s="923"/>
      <c r="O110" s="923"/>
      <c r="P110" s="923"/>
      <c r="Q110" s="923"/>
      <c r="R110" s="2"/>
      <c r="S110" s="2"/>
    </row>
    <row r="111" spans="1:19" ht="15.75">
      <c r="A111" s="737"/>
      <c r="B111" s="738"/>
      <c r="C111" s="739"/>
      <c r="D111" s="739"/>
      <c r="E111" s="740" t="s">
        <v>428</v>
      </c>
      <c r="F111" s="741">
        <v>8</v>
      </c>
      <c r="G111" s="742">
        <v>57206.646000000001</v>
      </c>
      <c r="H111" s="742">
        <v>27187.980000000003</v>
      </c>
      <c r="I111" s="742">
        <v>0</v>
      </c>
      <c r="J111" s="742">
        <v>0</v>
      </c>
      <c r="K111" s="742"/>
      <c r="L111" s="908">
        <v>84394.626000000004</v>
      </c>
      <c r="M111" s="923"/>
      <c r="N111" s="923"/>
      <c r="O111" s="923"/>
      <c r="P111" s="923"/>
      <c r="Q111" s="923"/>
      <c r="R111" s="2"/>
      <c r="S111" s="2"/>
    </row>
    <row r="112" spans="1:19" ht="15.75">
      <c r="A112" s="737"/>
      <c r="B112" s="738"/>
      <c r="C112" s="739"/>
      <c r="D112" s="739"/>
      <c r="E112" s="740" t="s">
        <v>429</v>
      </c>
      <c r="F112" s="741"/>
      <c r="G112" s="742"/>
      <c r="H112" s="742"/>
      <c r="I112" s="742"/>
      <c r="J112" s="742">
        <v>80000</v>
      </c>
      <c r="K112" s="742"/>
      <c r="L112" s="912">
        <v>80000</v>
      </c>
      <c r="M112" s="923"/>
      <c r="N112" s="923"/>
      <c r="O112" s="923"/>
      <c r="P112" s="923"/>
      <c r="Q112" s="923"/>
      <c r="R112" s="2"/>
      <c r="S112" s="2"/>
    </row>
    <row r="113" spans="1:19" ht="15.75">
      <c r="A113" s="737"/>
      <c r="B113" s="738"/>
      <c r="C113" s="739"/>
      <c r="D113" s="739"/>
      <c r="E113" s="740" t="s">
        <v>430</v>
      </c>
      <c r="F113" s="741"/>
      <c r="G113" s="742"/>
      <c r="H113" s="742"/>
      <c r="I113" s="742"/>
      <c r="J113" s="742"/>
      <c r="K113" s="742"/>
      <c r="L113" s="908"/>
      <c r="M113" s="923"/>
      <c r="N113" s="923"/>
      <c r="O113" s="923"/>
      <c r="P113" s="923"/>
      <c r="Q113" s="923"/>
      <c r="R113" s="2"/>
      <c r="S113" s="2"/>
    </row>
    <row r="114" spans="1:19" ht="15.75">
      <c r="A114" s="783"/>
      <c r="B114" s="784">
        <v>85013</v>
      </c>
      <c r="C114" s="785"/>
      <c r="D114" s="992" t="s">
        <v>456</v>
      </c>
      <c r="E114" s="993"/>
      <c r="F114" s="786">
        <v>6</v>
      </c>
      <c r="G114" s="787">
        <v>43649.046000000002</v>
      </c>
      <c r="H114" s="787">
        <v>14550.01</v>
      </c>
      <c r="I114" s="787">
        <v>0</v>
      </c>
      <c r="J114" s="787">
        <v>15000</v>
      </c>
      <c r="K114" s="787">
        <v>0</v>
      </c>
      <c r="L114" s="914">
        <v>73199.056000000011</v>
      </c>
      <c r="M114" s="923"/>
      <c r="N114" s="923"/>
      <c r="O114" s="923"/>
      <c r="P114" s="923"/>
      <c r="Q114" s="923"/>
      <c r="R114" s="2"/>
      <c r="S114" s="2"/>
    </row>
    <row r="115" spans="1:19" ht="15.75">
      <c r="A115" s="737"/>
      <c r="B115" s="738"/>
      <c r="C115" s="739"/>
      <c r="D115" s="739"/>
      <c r="E115" s="740" t="s">
        <v>428</v>
      </c>
      <c r="F115" s="741">
        <v>6</v>
      </c>
      <c r="G115" s="742">
        <v>43649.046000000002</v>
      </c>
      <c r="H115" s="742">
        <v>14550.01</v>
      </c>
      <c r="I115" s="742"/>
      <c r="J115" s="742"/>
      <c r="K115" s="742"/>
      <c r="L115" s="915">
        <v>58199.056000000004</v>
      </c>
      <c r="M115" s="923"/>
      <c r="N115" s="923"/>
      <c r="O115" s="923"/>
      <c r="P115" s="923"/>
      <c r="Q115" s="923"/>
      <c r="R115" s="2"/>
      <c r="S115" s="2"/>
    </row>
    <row r="116" spans="1:19" ht="15.75">
      <c r="A116" s="737"/>
      <c r="B116" s="738"/>
      <c r="C116" s="739"/>
      <c r="D116" s="739"/>
      <c r="E116" s="740" t="s">
        <v>429</v>
      </c>
      <c r="F116" s="741"/>
      <c r="G116" s="742"/>
      <c r="H116" s="742"/>
      <c r="I116" s="742"/>
      <c r="J116" s="742">
        <v>15000</v>
      </c>
      <c r="K116" s="742"/>
      <c r="L116" s="915">
        <v>15000</v>
      </c>
      <c r="M116" s="2"/>
      <c r="N116" s="2"/>
      <c r="O116" s="2"/>
      <c r="P116" s="2"/>
      <c r="Q116" s="2"/>
      <c r="R116" s="2"/>
      <c r="S116" s="2"/>
    </row>
    <row r="117" spans="1:19" ht="15.75">
      <c r="A117" s="737"/>
      <c r="B117" s="738"/>
      <c r="C117" s="739"/>
      <c r="D117" s="739"/>
      <c r="E117" s="740" t="s">
        <v>430</v>
      </c>
      <c r="F117" s="741"/>
      <c r="G117" s="742"/>
      <c r="H117" s="742"/>
      <c r="I117" s="742"/>
      <c r="J117" s="742"/>
      <c r="K117" s="742"/>
      <c r="L117" s="915"/>
      <c r="M117" s="2"/>
      <c r="N117" s="2"/>
      <c r="O117" s="2"/>
      <c r="P117" s="2"/>
      <c r="Q117" s="2"/>
      <c r="R117" s="2"/>
      <c r="S117" s="2"/>
    </row>
    <row r="118" spans="1:19" ht="18.75" customHeight="1">
      <c r="A118" s="737"/>
      <c r="B118" s="784">
        <v>85053</v>
      </c>
      <c r="C118" s="785"/>
      <c r="D118" s="992" t="s">
        <v>457</v>
      </c>
      <c r="E118" s="993"/>
      <c r="F118" s="786">
        <v>1</v>
      </c>
      <c r="G118" s="787">
        <v>6917.4</v>
      </c>
      <c r="H118" s="787">
        <v>6950</v>
      </c>
      <c r="I118" s="787">
        <v>0</v>
      </c>
      <c r="J118" s="787">
        <v>15000</v>
      </c>
      <c r="K118" s="787">
        <v>0</v>
      </c>
      <c r="L118" s="914">
        <v>28867.4</v>
      </c>
      <c r="M118" s="2"/>
      <c r="N118" s="2"/>
      <c r="O118" s="2"/>
      <c r="P118" s="2"/>
      <c r="Q118" s="2"/>
      <c r="R118" s="2"/>
      <c r="S118" s="2"/>
    </row>
    <row r="119" spans="1:19" ht="15.75">
      <c r="A119" s="737"/>
      <c r="B119" s="738"/>
      <c r="C119" s="739"/>
      <c r="D119" s="739"/>
      <c r="E119" s="740" t="s">
        <v>428</v>
      </c>
      <c r="F119" s="846">
        <v>1</v>
      </c>
      <c r="G119" s="742">
        <v>6917.4</v>
      </c>
      <c r="H119" s="742">
        <v>6950</v>
      </c>
      <c r="I119" s="742"/>
      <c r="J119" s="742"/>
      <c r="K119" s="742"/>
      <c r="L119" s="915">
        <v>13867.4</v>
      </c>
      <c r="M119" s="2"/>
      <c r="N119" s="2"/>
      <c r="O119" s="2"/>
      <c r="P119" s="2"/>
      <c r="Q119" s="2"/>
      <c r="R119" s="2"/>
      <c r="S119" s="2"/>
    </row>
    <row r="120" spans="1:19" ht="15.75">
      <c r="A120" s="737"/>
      <c r="B120" s="738"/>
      <c r="C120" s="739"/>
      <c r="D120" s="739"/>
      <c r="E120" s="740" t="s">
        <v>429</v>
      </c>
      <c r="F120" s="741"/>
      <c r="G120" s="742"/>
      <c r="H120" s="742"/>
      <c r="I120" s="742"/>
      <c r="J120" s="742">
        <v>15000</v>
      </c>
      <c r="K120" s="742"/>
      <c r="L120" s="915">
        <v>15000</v>
      </c>
      <c r="M120" s="2"/>
      <c r="N120" s="2"/>
      <c r="O120" s="2"/>
      <c r="P120" s="2"/>
      <c r="Q120" s="2"/>
      <c r="R120" s="2"/>
      <c r="S120" s="2"/>
    </row>
    <row r="121" spans="1:19" ht="15.75">
      <c r="A121" s="737"/>
      <c r="B121" s="738"/>
      <c r="C121" s="739"/>
      <c r="D121" s="739"/>
      <c r="E121" s="740" t="s">
        <v>430</v>
      </c>
      <c r="F121" s="741"/>
      <c r="G121" s="742"/>
      <c r="H121" s="742"/>
      <c r="I121" s="742"/>
      <c r="J121" s="742"/>
      <c r="K121" s="742"/>
      <c r="L121" s="915"/>
      <c r="M121" s="2"/>
      <c r="N121" s="2"/>
      <c r="O121" s="2"/>
      <c r="P121" s="2"/>
      <c r="Q121" s="2"/>
      <c r="R121" s="2"/>
      <c r="S121" s="2"/>
    </row>
    <row r="122" spans="1:19" ht="15.75">
      <c r="A122" s="737"/>
      <c r="B122" s="784">
        <v>85093</v>
      </c>
      <c r="C122" s="785"/>
      <c r="D122" s="992" t="s">
        <v>26</v>
      </c>
      <c r="E122" s="993"/>
      <c r="F122" s="786">
        <v>1</v>
      </c>
      <c r="G122" s="787">
        <v>6640.2</v>
      </c>
      <c r="H122" s="787">
        <v>5687.97</v>
      </c>
      <c r="I122" s="787">
        <v>0</v>
      </c>
      <c r="J122" s="787">
        <v>50000</v>
      </c>
      <c r="K122" s="787">
        <v>0</v>
      </c>
      <c r="L122" s="914">
        <v>62328.17</v>
      </c>
      <c r="M122" s="2"/>
      <c r="N122" s="2"/>
      <c r="O122" s="2"/>
      <c r="P122" s="2"/>
      <c r="Q122" s="2"/>
      <c r="R122" s="2"/>
      <c r="S122" s="2"/>
    </row>
    <row r="123" spans="1:19" ht="15.75">
      <c r="A123" s="737"/>
      <c r="B123" s="738"/>
      <c r="C123" s="739"/>
      <c r="D123" s="739"/>
      <c r="E123" s="740" t="s">
        <v>428</v>
      </c>
      <c r="F123" s="741">
        <v>1</v>
      </c>
      <c r="G123" s="742">
        <v>6640.2</v>
      </c>
      <c r="H123" s="742">
        <v>5687.97</v>
      </c>
      <c r="I123" s="742"/>
      <c r="J123" s="742"/>
      <c r="K123" s="742"/>
      <c r="L123" s="915">
        <v>12328.17</v>
      </c>
      <c r="M123" s="2"/>
      <c r="N123" s="2"/>
      <c r="O123" s="2"/>
      <c r="P123" s="2"/>
      <c r="Q123" s="2"/>
      <c r="R123" s="2"/>
      <c r="S123" s="2"/>
    </row>
    <row r="124" spans="1:19" ht="15.75">
      <c r="A124" s="737"/>
      <c r="B124" s="738"/>
      <c r="C124" s="739"/>
      <c r="D124" s="739"/>
      <c r="E124" s="740" t="s">
        <v>429</v>
      </c>
      <c r="F124" s="741"/>
      <c r="G124" s="742"/>
      <c r="H124" s="742"/>
      <c r="I124" s="742"/>
      <c r="J124" s="742">
        <v>50000</v>
      </c>
      <c r="K124" s="742"/>
      <c r="L124" s="915">
        <v>50000</v>
      </c>
      <c r="M124" s="2"/>
      <c r="N124" s="2"/>
      <c r="O124" s="2"/>
      <c r="P124" s="2"/>
      <c r="Q124" s="2"/>
      <c r="R124" s="2"/>
      <c r="S124" s="2"/>
    </row>
    <row r="125" spans="1:19" ht="15.75">
      <c r="A125" s="737"/>
      <c r="B125" s="738"/>
      <c r="C125" s="739"/>
      <c r="D125" s="739"/>
      <c r="E125" s="740" t="s">
        <v>430</v>
      </c>
      <c r="F125" s="741"/>
      <c r="G125" s="742"/>
      <c r="H125" s="742"/>
      <c r="I125" s="742"/>
      <c r="J125" s="742"/>
      <c r="K125" s="742"/>
      <c r="L125" s="915"/>
      <c r="M125" s="2"/>
      <c r="N125" s="2"/>
      <c r="O125" s="2"/>
      <c r="P125" s="2"/>
      <c r="Q125" s="2"/>
      <c r="R125" s="2"/>
      <c r="S125" s="2"/>
    </row>
    <row r="126" spans="1:19" ht="15.75" customHeight="1">
      <c r="A126" s="782"/>
      <c r="B126" s="751">
        <v>920</v>
      </c>
      <c r="C126" s="996" t="s">
        <v>458</v>
      </c>
      <c r="D126" s="997"/>
      <c r="E126" s="998"/>
      <c r="F126" s="752">
        <v>1037</v>
      </c>
      <c r="G126" s="753">
        <v>6864827.0775000006</v>
      </c>
      <c r="H126" s="753">
        <v>657089.21</v>
      </c>
      <c r="I126" s="753">
        <v>115000.004</v>
      </c>
      <c r="J126" s="753">
        <v>100000</v>
      </c>
      <c r="K126" s="753">
        <f>K127+K128</f>
        <v>330000</v>
      </c>
      <c r="L126" s="909">
        <v>7760028.8914999999</v>
      </c>
      <c r="M126" s="2"/>
      <c r="N126" s="2"/>
      <c r="O126" s="2"/>
      <c r="P126" s="2"/>
      <c r="Q126" s="2"/>
      <c r="R126" s="2"/>
      <c r="S126" s="2"/>
    </row>
    <row r="127" spans="1:19" ht="15.75">
      <c r="A127" s="737"/>
      <c r="B127" s="738"/>
      <c r="C127" s="739"/>
      <c r="D127" s="739"/>
      <c r="E127" s="740" t="s">
        <v>428</v>
      </c>
      <c r="F127" s="741">
        <v>1037</v>
      </c>
      <c r="G127" s="742">
        <f>G131+G135+G139+G143</f>
        <v>6911827.0775000006</v>
      </c>
      <c r="H127" s="742">
        <v>597089.21</v>
      </c>
      <c r="I127" s="742">
        <v>115000.004</v>
      </c>
      <c r="J127" s="742">
        <v>0</v>
      </c>
      <c r="K127" s="742">
        <f>K139</f>
        <v>270000</v>
      </c>
      <c r="L127" s="908">
        <f>L131+L135+L139+L143</f>
        <v>7583753.8915000008</v>
      </c>
      <c r="M127" s="2"/>
      <c r="N127" s="2"/>
      <c r="O127" s="2"/>
      <c r="P127" s="2"/>
      <c r="Q127" s="2"/>
      <c r="R127" s="2"/>
      <c r="S127" s="2"/>
    </row>
    <row r="128" spans="1:19" ht="15.75">
      <c r="A128" s="737"/>
      <c r="B128" s="738"/>
      <c r="C128" s="739"/>
      <c r="D128" s="739"/>
      <c r="E128" s="860" t="s">
        <v>429</v>
      </c>
      <c r="F128" s="741"/>
      <c r="G128" s="742"/>
      <c r="H128" s="742">
        <v>60000</v>
      </c>
      <c r="I128" s="742"/>
      <c r="J128" s="742">
        <v>100000</v>
      </c>
      <c r="K128" s="742">
        <f>K140</f>
        <v>60000</v>
      </c>
      <c r="L128" s="908">
        <f>L132+L136+L140+L144</f>
        <v>160000</v>
      </c>
      <c r="M128" s="2"/>
      <c r="N128" s="923"/>
      <c r="O128" s="2"/>
      <c r="P128" s="2"/>
      <c r="Q128" s="2"/>
      <c r="R128" s="2"/>
      <c r="S128" s="2"/>
    </row>
    <row r="129" spans="1:19" ht="15.75">
      <c r="A129" s="737"/>
      <c r="B129" s="738"/>
      <c r="C129" s="739"/>
      <c r="D129" s="739"/>
      <c r="E129" s="740" t="s">
        <v>430</v>
      </c>
      <c r="F129" s="741"/>
      <c r="G129" s="742"/>
      <c r="H129" s="742"/>
      <c r="I129" s="742"/>
      <c r="J129" s="742"/>
      <c r="K129" s="742"/>
      <c r="L129" s="908">
        <f>L133+L137+L141+L145</f>
        <v>0</v>
      </c>
      <c r="M129" s="2"/>
      <c r="N129" s="923"/>
      <c r="O129" s="2"/>
      <c r="P129" s="2"/>
      <c r="Q129" s="2"/>
      <c r="R129" s="2"/>
      <c r="S129" s="2"/>
    </row>
    <row r="130" spans="1:19" ht="15.75">
      <c r="A130" s="783"/>
      <c r="B130" s="784">
        <v>92065</v>
      </c>
      <c r="C130" s="785"/>
      <c r="D130" s="989" t="s">
        <v>451</v>
      </c>
      <c r="E130" s="990"/>
      <c r="F130" s="786">
        <v>6</v>
      </c>
      <c r="G130" s="787">
        <v>49751.687999999995</v>
      </c>
      <c r="H130" s="787">
        <v>0</v>
      </c>
      <c r="I130" s="787">
        <v>0</v>
      </c>
      <c r="J130" s="787">
        <v>100000</v>
      </c>
      <c r="K130" s="787">
        <v>0</v>
      </c>
      <c r="L130" s="914">
        <v>148701.68799999999</v>
      </c>
      <c r="M130" s="2"/>
      <c r="N130" s="923"/>
      <c r="O130" s="2"/>
      <c r="P130" s="2"/>
      <c r="Q130" s="2"/>
      <c r="R130" s="2"/>
      <c r="S130" s="2"/>
    </row>
    <row r="131" spans="1:19" ht="15.75">
      <c r="A131" s="737"/>
      <c r="B131" s="738"/>
      <c r="C131" s="739"/>
      <c r="D131" s="739"/>
      <c r="E131" s="740" t="s">
        <v>428</v>
      </c>
      <c r="F131" s="741">
        <v>6</v>
      </c>
      <c r="G131" s="742">
        <v>49751.687999999995</v>
      </c>
      <c r="H131" s="742"/>
      <c r="I131" s="742"/>
      <c r="J131" s="742">
        <v>0</v>
      </c>
      <c r="K131" s="742"/>
      <c r="L131" s="915">
        <v>48701.687999999995</v>
      </c>
      <c r="M131" s="2"/>
      <c r="N131" s="923"/>
      <c r="O131" s="2"/>
      <c r="P131" s="2"/>
      <c r="Q131" s="2"/>
      <c r="R131" s="2"/>
      <c r="S131" s="2"/>
    </row>
    <row r="132" spans="1:19" ht="15.75">
      <c r="A132" s="737"/>
      <c r="B132" s="738"/>
      <c r="C132" s="739"/>
      <c r="D132" s="739"/>
      <c r="E132" s="740" t="s">
        <v>429</v>
      </c>
      <c r="F132" s="741"/>
      <c r="G132" s="742"/>
      <c r="H132" s="742"/>
      <c r="I132" s="742"/>
      <c r="J132" s="742">
        <v>100000</v>
      </c>
      <c r="K132" s="864"/>
      <c r="L132" s="915">
        <v>100000</v>
      </c>
      <c r="M132" s="2"/>
      <c r="N132" s="2"/>
      <c r="O132" s="2"/>
      <c r="P132" s="2"/>
      <c r="Q132" s="2"/>
      <c r="R132" s="2"/>
      <c r="S132" s="2"/>
    </row>
    <row r="133" spans="1:19" ht="15.75">
      <c r="A133" s="737"/>
      <c r="B133" s="738"/>
      <c r="C133" s="739"/>
      <c r="D133" s="739"/>
      <c r="E133" s="740" t="s">
        <v>430</v>
      </c>
      <c r="F133" s="741"/>
      <c r="G133" s="742"/>
      <c r="H133" s="742"/>
      <c r="I133" s="742"/>
      <c r="J133" s="742"/>
      <c r="K133" s="864"/>
      <c r="L133" s="915"/>
      <c r="M133" s="2"/>
      <c r="N133" s="2"/>
      <c r="O133" s="2"/>
      <c r="P133" s="2"/>
      <c r="Q133" s="2"/>
      <c r="R133" s="2"/>
      <c r="S133" s="2"/>
    </row>
    <row r="134" spans="1:19" ht="15.75">
      <c r="A134" s="783"/>
      <c r="B134" s="784">
        <v>92450</v>
      </c>
      <c r="C134" s="785"/>
      <c r="D134" s="989" t="s">
        <v>459</v>
      </c>
      <c r="E134" s="990"/>
      <c r="F134" s="786">
        <v>86</v>
      </c>
      <c r="G134" s="787">
        <v>538320.88800000004</v>
      </c>
      <c r="H134" s="787">
        <v>122500</v>
      </c>
      <c r="I134" s="787">
        <v>4500</v>
      </c>
      <c r="J134" s="787">
        <v>0</v>
      </c>
      <c r="K134" s="787">
        <v>0</v>
      </c>
      <c r="L134" s="914">
        <v>686845.88799999992</v>
      </c>
      <c r="M134" s="2"/>
      <c r="N134" s="923"/>
      <c r="O134" s="2"/>
      <c r="P134" s="2"/>
      <c r="Q134" s="2"/>
      <c r="R134" s="2"/>
      <c r="S134" s="2"/>
    </row>
    <row r="135" spans="1:19" ht="15.75">
      <c r="A135" s="737"/>
      <c r="B135" s="738"/>
      <c r="C135" s="739"/>
      <c r="D135" s="739"/>
      <c r="E135" s="740" t="s">
        <v>428</v>
      </c>
      <c r="F135" s="741">
        <v>86</v>
      </c>
      <c r="G135" s="742">
        <v>538320.88800000004</v>
      </c>
      <c r="H135" s="742">
        <v>62500</v>
      </c>
      <c r="I135" s="742">
        <v>4500</v>
      </c>
      <c r="J135" s="742"/>
      <c r="K135" s="864"/>
      <c r="L135" s="919">
        <f>G135+H135+I135</f>
        <v>605320.88800000004</v>
      </c>
      <c r="M135" s="2"/>
      <c r="N135" s="923"/>
      <c r="O135" s="2"/>
      <c r="P135" s="2"/>
      <c r="Q135" s="2"/>
      <c r="R135" s="2"/>
      <c r="S135" s="2"/>
    </row>
    <row r="136" spans="1:19" ht="15.75">
      <c r="A136" s="737"/>
      <c r="B136" s="738"/>
      <c r="C136" s="739"/>
      <c r="D136" s="739"/>
      <c r="E136" s="740" t="s">
        <v>429</v>
      </c>
      <c r="F136" s="741"/>
      <c r="G136" s="742"/>
      <c r="H136" s="742">
        <v>60000</v>
      </c>
      <c r="I136" s="742"/>
      <c r="J136" s="742"/>
      <c r="K136" s="864"/>
      <c r="L136" s="919">
        <v>60000</v>
      </c>
      <c r="M136" s="2"/>
      <c r="N136" s="2"/>
      <c r="O136" s="2"/>
      <c r="P136" s="2"/>
      <c r="Q136" s="2"/>
      <c r="R136" s="2"/>
      <c r="S136" s="2"/>
    </row>
    <row r="137" spans="1:19" ht="15.75">
      <c r="A137" s="737"/>
      <c r="B137" s="738"/>
      <c r="C137" s="739"/>
      <c r="D137" s="739"/>
      <c r="E137" s="740" t="s">
        <v>430</v>
      </c>
      <c r="F137" s="741"/>
      <c r="G137" s="742"/>
      <c r="H137" s="742"/>
      <c r="I137" s="742"/>
      <c r="J137" s="742"/>
      <c r="K137" s="864"/>
      <c r="L137" s="919"/>
      <c r="M137" s="2"/>
      <c r="N137" s="2"/>
      <c r="O137" s="2"/>
      <c r="P137" s="2"/>
      <c r="Q137" s="2"/>
      <c r="R137" s="2"/>
      <c r="S137" s="2"/>
    </row>
    <row r="138" spans="1:19" ht="15.75">
      <c r="A138" s="783"/>
      <c r="B138" s="784">
        <v>93360</v>
      </c>
      <c r="C138" s="785"/>
      <c r="D138" s="989" t="s">
        <v>460</v>
      </c>
      <c r="E138" s="990"/>
      <c r="F138" s="786">
        <v>812</v>
      </c>
      <c r="G138" s="787">
        <v>5212734.3555000005</v>
      </c>
      <c r="H138" s="787">
        <v>399590</v>
      </c>
      <c r="I138" s="787">
        <v>72034.004000000001</v>
      </c>
      <c r="J138" s="787">
        <v>0</v>
      </c>
      <c r="K138" s="787">
        <f>K139+K140</f>
        <v>330000</v>
      </c>
      <c r="L138" s="914">
        <v>5679108.3595000003</v>
      </c>
      <c r="M138" s="2"/>
      <c r="N138" s="2"/>
      <c r="O138" s="2"/>
      <c r="P138" s="2"/>
      <c r="Q138" s="2"/>
      <c r="R138" s="2"/>
      <c r="S138" s="2"/>
    </row>
    <row r="139" spans="1:19" ht="15.75">
      <c r="A139" s="737"/>
      <c r="B139" s="738"/>
      <c r="C139" s="739"/>
      <c r="D139" s="739"/>
      <c r="E139" s="740" t="s">
        <v>428</v>
      </c>
      <c r="F139" s="741">
        <v>812</v>
      </c>
      <c r="G139" s="742">
        <v>5212734.3555000005</v>
      </c>
      <c r="H139" s="742">
        <v>399590</v>
      </c>
      <c r="I139" s="742">
        <v>72034.004000000001</v>
      </c>
      <c r="J139" s="742"/>
      <c r="K139" s="864">
        <v>270000</v>
      </c>
      <c r="L139" s="919">
        <f>G139+H139+I139</f>
        <v>5684358.3595000003</v>
      </c>
      <c r="M139" s="2"/>
      <c r="N139" s="2"/>
      <c r="O139" s="2"/>
      <c r="P139" s="2"/>
      <c r="Q139" s="2"/>
      <c r="R139" s="2"/>
      <c r="S139" s="2"/>
    </row>
    <row r="140" spans="1:19" ht="15.75">
      <c r="A140" s="737"/>
      <c r="B140" s="738"/>
      <c r="C140" s="739"/>
      <c r="D140" s="739"/>
      <c r="E140" s="740" t="s">
        <v>429</v>
      </c>
      <c r="F140" s="741"/>
      <c r="G140" s="742"/>
      <c r="H140" s="742"/>
      <c r="I140" s="742"/>
      <c r="J140" s="742"/>
      <c r="K140" s="864">
        <v>60000</v>
      </c>
      <c r="L140" s="919"/>
      <c r="M140" s="2"/>
      <c r="N140" s="2"/>
      <c r="O140" s="2"/>
      <c r="P140" s="2"/>
      <c r="Q140" s="2"/>
      <c r="R140" s="2"/>
      <c r="S140" s="2"/>
    </row>
    <row r="141" spans="1:19" ht="15.75">
      <c r="A141" s="737"/>
      <c r="B141" s="738"/>
      <c r="C141" s="739"/>
      <c r="D141" s="739"/>
      <c r="E141" s="740" t="s">
        <v>430</v>
      </c>
      <c r="F141" s="741"/>
      <c r="G141" s="742"/>
      <c r="H141" s="742"/>
      <c r="I141" s="742"/>
      <c r="J141" s="742"/>
      <c r="K141" s="864"/>
      <c r="L141" s="919"/>
      <c r="M141" s="2"/>
      <c r="N141" s="2"/>
      <c r="O141" s="2"/>
      <c r="P141" s="2"/>
      <c r="Q141" s="2"/>
      <c r="R141" s="2"/>
      <c r="S141" s="2"/>
    </row>
    <row r="142" spans="1:19" ht="15.75">
      <c r="A142" s="783"/>
      <c r="B142" s="784">
        <v>94560</v>
      </c>
      <c r="C142" s="785"/>
      <c r="D142" s="989" t="s">
        <v>461</v>
      </c>
      <c r="E142" s="990"/>
      <c r="F142" s="786">
        <v>133</v>
      </c>
      <c r="G142" s="787">
        <v>1064020.1459999999</v>
      </c>
      <c r="H142" s="787">
        <v>134999.21</v>
      </c>
      <c r="I142" s="787">
        <v>38466</v>
      </c>
      <c r="J142" s="787">
        <v>0</v>
      </c>
      <c r="K142" s="787">
        <v>0</v>
      </c>
      <c r="L142" s="914">
        <v>1245372.956</v>
      </c>
      <c r="M142" s="2"/>
      <c r="N142" s="2"/>
      <c r="O142" s="2"/>
      <c r="P142" s="2"/>
      <c r="Q142" s="2"/>
      <c r="R142" s="2"/>
      <c r="S142" s="2"/>
    </row>
    <row r="143" spans="1:19" ht="15.75">
      <c r="A143" s="737"/>
      <c r="B143" s="738"/>
      <c r="C143" s="739"/>
      <c r="D143" s="739"/>
      <c r="E143" s="740" t="s">
        <v>428</v>
      </c>
      <c r="F143" s="741">
        <v>133</v>
      </c>
      <c r="G143" s="742">
        <f>1064020.146+47000</f>
        <v>1111020.1459999999</v>
      </c>
      <c r="H143" s="742">
        <v>134999.21</v>
      </c>
      <c r="I143" s="742">
        <v>38466</v>
      </c>
      <c r="J143" s="742"/>
      <c r="K143" s="864"/>
      <c r="L143" s="919">
        <v>1245372.956</v>
      </c>
      <c r="M143" s="2"/>
      <c r="N143" s="2"/>
      <c r="O143" s="2"/>
      <c r="P143" s="2"/>
      <c r="Q143" s="2"/>
      <c r="R143" s="2"/>
      <c r="S143" s="2"/>
    </row>
    <row r="144" spans="1:19" ht="15.75">
      <c r="A144" s="737"/>
      <c r="B144" s="738"/>
      <c r="C144" s="739"/>
      <c r="D144" s="739"/>
      <c r="E144" s="740" t="s">
        <v>429</v>
      </c>
      <c r="F144" s="741"/>
      <c r="G144" s="742"/>
      <c r="H144" s="742"/>
      <c r="I144" s="742"/>
      <c r="J144" s="742"/>
      <c r="K144" s="864"/>
      <c r="L144" s="817">
        <v>0</v>
      </c>
    </row>
    <row r="145" spans="1:13" ht="16.5" thickBot="1">
      <c r="A145" s="865"/>
      <c r="B145" s="866"/>
      <c r="C145" s="867"/>
      <c r="D145" s="867"/>
      <c r="E145" s="868" t="s">
        <v>430</v>
      </c>
      <c r="F145" s="869"/>
      <c r="G145" s="870"/>
      <c r="H145" s="870"/>
      <c r="I145" s="870"/>
      <c r="J145" s="870"/>
      <c r="K145" s="871"/>
      <c r="L145" s="872"/>
    </row>
    <row r="146" spans="1:13">
      <c r="G146" s="897"/>
      <c r="H146" s="897"/>
      <c r="I146" s="897"/>
      <c r="J146" s="897"/>
      <c r="K146" s="897"/>
      <c r="L146" s="897"/>
    </row>
    <row r="147" spans="1:13" ht="15.75">
      <c r="D147" s="1009"/>
      <c r="E147" s="1009"/>
      <c r="F147" s="1009"/>
      <c r="G147" s="1009"/>
      <c r="H147" s="1009"/>
      <c r="I147" s="1009"/>
      <c r="J147" s="1009"/>
      <c r="K147" s="1009"/>
      <c r="L147" s="1009"/>
      <c r="M147" s="1009"/>
    </row>
    <row r="148" spans="1:13" ht="15.75">
      <c r="E148" s="898"/>
      <c r="F148" s="898"/>
      <c r="G148" s="898"/>
      <c r="H148" s="898"/>
      <c r="I148" s="898"/>
      <c r="J148" s="898"/>
      <c r="K148" s="898"/>
      <c r="L148" s="898"/>
    </row>
    <row r="149" spans="1:13">
      <c r="G149" s="897"/>
      <c r="H149" s="897"/>
      <c r="I149" s="897"/>
      <c r="J149" s="897"/>
      <c r="K149" s="897"/>
      <c r="L149" s="897"/>
    </row>
    <row r="150" spans="1:13">
      <c r="G150" s="897"/>
      <c r="H150" s="897"/>
      <c r="I150" s="897"/>
      <c r="J150" s="897"/>
      <c r="K150" s="897"/>
      <c r="L150" s="897"/>
    </row>
    <row r="151" spans="1:13">
      <c r="G151" s="897"/>
      <c r="H151" s="897"/>
      <c r="I151" s="897"/>
      <c r="J151" s="897"/>
      <c r="K151" s="897"/>
    </row>
    <row r="152" spans="1:13">
      <c r="G152" s="897"/>
      <c r="H152" s="897"/>
      <c r="I152" s="897"/>
      <c r="J152" s="897"/>
      <c r="K152" s="897"/>
    </row>
    <row r="153" spans="1:13">
      <c r="G153" s="897"/>
      <c r="H153" s="897"/>
      <c r="I153" s="897"/>
      <c r="J153" s="897"/>
      <c r="K153" s="897"/>
    </row>
    <row r="154" spans="1:13">
      <c r="G154" s="897"/>
      <c r="H154" s="897"/>
      <c r="I154" s="897"/>
      <c r="J154" s="897"/>
      <c r="K154" s="897"/>
    </row>
    <row r="155" spans="1:13">
      <c r="G155" s="897"/>
      <c r="H155" s="897"/>
      <c r="I155" s="897"/>
      <c r="J155" s="897"/>
      <c r="K155" s="897"/>
    </row>
    <row r="156" spans="1:13">
      <c r="G156" s="897"/>
      <c r="H156" s="897"/>
      <c r="I156" s="897"/>
      <c r="J156" s="897"/>
      <c r="K156" s="897"/>
    </row>
    <row r="157" spans="1:13">
      <c r="G157" s="897"/>
      <c r="H157" s="897"/>
      <c r="I157" s="897"/>
      <c r="J157" s="897"/>
      <c r="K157" s="897"/>
    </row>
    <row r="158" spans="1:13">
      <c r="G158" s="897"/>
      <c r="H158" s="897"/>
      <c r="I158" s="897"/>
      <c r="J158" s="897"/>
      <c r="K158" s="897"/>
    </row>
    <row r="159" spans="1:13">
      <c r="G159" s="897"/>
      <c r="H159" s="897"/>
      <c r="I159" s="897"/>
      <c r="J159" s="897"/>
      <c r="K159" s="897"/>
    </row>
    <row r="160" spans="1:13">
      <c r="G160" s="897"/>
      <c r="H160" s="897"/>
      <c r="I160" s="897"/>
      <c r="J160" s="897"/>
      <c r="K160" s="897"/>
    </row>
    <row r="161" spans="7:11">
      <c r="G161" s="897"/>
      <c r="H161" s="897"/>
      <c r="I161" s="897"/>
      <c r="J161" s="897"/>
      <c r="K161" s="897"/>
    </row>
    <row r="162" spans="7:11">
      <c r="G162" s="897"/>
      <c r="H162" s="897"/>
      <c r="I162" s="897"/>
      <c r="J162" s="897"/>
      <c r="K162" s="897"/>
    </row>
    <row r="163" spans="7:11">
      <c r="G163" s="897"/>
      <c r="H163" s="897"/>
      <c r="I163" s="897"/>
      <c r="J163" s="897"/>
      <c r="K163" s="897"/>
    </row>
    <row r="164" spans="7:11">
      <c r="G164" s="897"/>
      <c r="H164" s="897"/>
      <c r="I164" s="897"/>
      <c r="J164" s="897"/>
      <c r="K164" s="897"/>
    </row>
    <row r="165" spans="7:11">
      <c r="G165" s="897"/>
      <c r="H165" s="897"/>
      <c r="I165" s="897"/>
      <c r="J165" s="897"/>
      <c r="K165" s="897"/>
    </row>
    <row r="166" spans="7:11">
      <c r="G166" s="897"/>
      <c r="H166" s="897"/>
      <c r="I166" s="897"/>
      <c r="J166" s="897"/>
      <c r="K166" s="897"/>
    </row>
    <row r="167" spans="7:11">
      <c r="G167" s="897"/>
      <c r="H167" s="897"/>
      <c r="I167" s="897"/>
      <c r="J167" s="897"/>
      <c r="K167" s="897"/>
    </row>
    <row r="168" spans="7:11">
      <c r="G168" s="897"/>
      <c r="H168" s="897"/>
      <c r="I168" s="897"/>
      <c r="J168" s="897"/>
      <c r="K168" s="897"/>
    </row>
    <row r="169" spans="7:11">
      <c r="G169" s="897"/>
      <c r="H169" s="897"/>
      <c r="I169" s="897"/>
      <c r="J169" s="897"/>
      <c r="K169" s="897"/>
    </row>
    <row r="170" spans="7:11">
      <c r="G170" s="897"/>
      <c r="H170" s="897"/>
      <c r="I170" s="897"/>
      <c r="J170" s="897"/>
      <c r="K170" s="897"/>
    </row>
    <row r="171" spans="7:11">
      <c r="G171" s="897"/>
      <c r="H171" s="897"/>
      <c r="I171" s="897"/>
      <c r="J171" s="897"/>
      <c r="K171" s="897"/>
    </row>
    <row r="172" spans="7:11">
      <c r="G172" s="897"/>
      <c r="H172" s="897"/>
      <c r="I172" s="897"/>
      <c r="J172" s="897"/>
      <c r="K172" s="897"/>
    </row>
    <row r="173" spans="7:11">
      <c r="G173" s="897"/>
      <c r="H173" s="897"/>
      <c r="I173" s="897"/>
      <c r="J173" s="897"/>
      <c r="K173" s="897"/>
    </row>
    <row r="174" spans="7:11">
      <c r="G174" s="897"/>
      <c r="H174" s="897"/>
      <c r="I174" s="897"/>
      <c r="J174" s="897"/>
      <c r="K174" s="897"/>
    </row>
    <row r="175" spans="7:11">
      <c r="G175" s="897"/>
      <c r="H175" s="897"/>
      <c r="I175" s="897"/>
      <c r="J175" s="897"/>
      <c r="K175" s="897"/>
    </row>
    <row r="176" spans="7:11">
      <c r="G176" s="897"/>
      <c r="H176" s="897"/>
      <c r="I176" s="897"/>
      <c r="J176" s="897"/>
      <c r="K176" s="897"/>
    </row>
    <row r="177" spans="7:11">
      <c r="G177" s="897"/>
      <c r="H177" s="897"/>
      <c r="I177" s="897"/>
      <c r="J177" s="897"/>
      <c r="K177" s="897"/>
    </row>
    <row r="178" spans="7:11">
      <c r="G178" s="897"/>
      <c r="H178" s="897"/>
      <c r="I178" s="897"/>
      <c r="J178" s="897"/>
      <c r="K178" s="897"/>
    </row>
    <row r="179" spans="7:11">
      <c r="G179" s="897"/>
      <c r="H179" s="897"/>
      <c r="I179" s="897"/>
      <c r="J179" s="897"/>
      <c r="K179" s="897"/>
    </row>
    <row r="180" spans="7:11">
      <c r="G180" s="884"/>
      <c r="H180" s="884"/>
      <c r="I180" s="884"/>
      <c r="J180" s="884"/>
      <c r="K180" s="884"/>
    </row>
    <row r="181" spans="7:11">
      <c r="G181" s="884"/>
      <c r="H181" s="884"/>
      <c r="I181" s="884"/>
      <c r="J181" s="884"/>
      <c r="K181" s="884"/>
    </row>
    <row r="182" spans="7:11">
      <c r="G182" s="884"/>
      <c r="H182" s="884"/>
      <c r="I182" s="884"/>
      <c r="J182" s="884"/>
      <c r="K182" s="884"/>
    </row>
    <row r="183" spans="7:11">
      <c r="G183" s="884"/>
      <c r="H183" s="884"/>
      <c r="I183" s="884"/>
      <c r="J183" s="884"/>
      <c r="K183" s="884"/>
    </row>
    <row r="184" spans="7:11">
      <c r="G184" s="884"/>
      <c r="H184" s="884"/>
      <c r="I184" s="884"/>
      <c r="J184" s="884"/>
      <c r="K184" s="884"/>
    </row>
    <row r="185" spans="7:11">
      <c r="G185" s="884"/>
      <c r="H185" s="884"/>
      <c r="I185" s="884"/>
      <c r="J185" s="884"/>
      <c r="K185" s="884"/>
    </row>
  </sheetData>
  <mergeCells count="38">
    <mergeCell ref="D142:E142"/>
    <mergeCell ref="D147:M147"/>
    <mergeCell ref="D118:E118"/>
    <mergeCell ref="D122:E122"/>
    <mergeCell ref="C126:E126"/>
    <mergeCell ref="D130:E130"/>
    <mergeCell ref="D134:E134"/>
    <mergeCell ref="D138:E138"/>
    <mergeCell ref="D114:E114"/>
    <mergeCell ref="D68:E68"/>
    <mergeCell ref="C76:E76"/>
    <mergeCell ref="D80:E80"/>
    <mergeCell ref="C84:E84"/>
    <mergeCell ref="D88:E88"/>
    <mergeCell ref="C92:E92"/>
    <mergeCell ref="D96:E96"/>
    <mergeCell ref="D100:E100"/>
    <mergeCell ref="D104:E104"/>
    <mergeCell ref="D108:E108"/>
    <mergeCell ref="C110:E110"/>
    <mergeCell ref="D64:E64"/>
    <mergeCell ref="D12:E12"/>
    <mergeCell ref="C16:E16"/>
    <mergeCell ref="C20:E20"/>
    <mergeCell ref="D24:E24"/>
    <mergeCell ref="D28:E28"/>
    <mergeCell ref="C32:E32"/>
    <mergeCell ref="D36:E36"/>
    <mergeCell ref="C40:E40"/>
    <mergeCell ref="D48:E48"/>
    <mergeCell ref="C56:E56"/>
    <mergeCell ref="C60:E60"/>
    <mergeCell ref="C8:E8"/>
    <mergeCell ref="A4:D4"/>
    <mergeCell ref="M4:R4"/>
    <mergeCell ref="M5:R5"/>
    <mergeCell ref="O6:P6"/>
    <mergeCell ref="Q6:R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85"/>
  <sheetViews>
    <sheetView workbookViewId="0">
      <selection activeCell="L154" sqref="L154"/>
    </sheetView>
  </sheetViews>
  <sheetFormatPr defaultRowHeight="15"/>
  <cols>
    <col min="1" max="4" width="9.140625" style="1"/>
    <col min="5" max="5" width="31.42578125" style="1" customWidth="1"/>
    <col min="6" max="6" width="9.140625" style="1"/>
    <col min="7" max="7" width="15.7109375" style="1" customWidth="1"/>
    <col min="8" max="8" width="14.28515625" style="1" customWidth="1"/>
    <col min="9" max="9" width="19.85546875" style="1" customWidth="1"/>
    <col min="10" max="10" width="16.28515625" style="1" customWidth="1"/>
    <col min="11" max="11" width="20.5703125" style="1" customWidth="1"/>
    <col min="12" max="12" width="18" style="1" customWidth="1"/>
    <col min="13" max="13" width="12.7109375" style="1" bestFit="1" customWidth="1"/>
    <col min="14" max="14" width="16.5703125" style="1" customWidth="1"/>
    <col min="15" max="15" width="9.140625" style="1"/>
    <col min="16" max="16" width="11.7109375" style="1" bestFit="1" customWidth="1"/>
    <col min="17" max="17" width="17.85546875" style="1" customWidth="1"/>
    <col min="18" max="260" width="9.140625" style="1"/>
    <col min="261" max="261" width="31.42578125" style="1" customWidth="1"/>
    <col min="262" max="262" width="9.140625" style="1"/>
    <col min="263" max="263" width="15.7109375" style="1" customWidth="1"/>
    <col min="264" max="264" width="14.28515625" style="1" customWidth="1"/>
    <col min="265" max="265" width="19.85546875" style="1" customWidth="1"/>
    <col min="266" max="266" width="16.28515625" style="1" customWidth="1"/>
    <col min="267" max="267" width="20.5703125" style="1" customWidth="1"/>
    <col min="268" max="268" width="18" style="1" customWidth="1"/>
    <col min="269" max="269" width="12.7109375" style="1" bestFit="1" customWidth="1"/>
    <col min="270" max="270" width="16.5703125" style="1" customWidth="1"/>
    <col min="271" max="271" width="9.140625" style="1"/>
    <col min="272" max="272" width="11.7109375" style="1" bestFit="1" customWidth="1"/>
    <col min="273" max="273" width="17.85546875" style="1" customWidth="1"/>
    <col min="274" max="516" width="9.140625" style="1"/>
    <col min="517" max="517" width="31.42578125" style="1" customWidth="1"/>
    <col min="518" max="518" width="9.140625" style="1"/>
    <col min="519" max="519" width="15.7109375" style="1" customWidth="1"/>
    <col min="520" max="520" width="14.28515625" style="1" customWidth="1"/>
    <col min="521" max="521" width="19.85546875" style="1" customWidth="1"/>
    <col min="522" max="522" width="16.28515625" style="1" customWidth="1"/>
    <col min="523" max="523" width="20.5703125" style="1" customWidth="1"/>
    <col min="524" max="524" width="18" style="1" customWidth="1"/>
    <col min="525" max="525" width="12.7109375" style="1" bestFit="1" customWidth="1"/>
    <col min="526" max="526" width="16.5703125" style="1" customWidth="1"/>
    <col min="527" max="527" width="9.140625" style="1"/>
    <col min="528" max="528" width="11.7109375" style="1" bestFit="1" customWidth="1"/>
    <col min="529" max="529" width="17.85546875" style="1" customWidth="1"/>
    <col min="530" max="772" width="9.140625" style="1"/>
    <col min="773" max="773" width="31.42578125" style="1" customWidth="1"/>
    <col min="774" max="774" width="9.140625" style="1"/>
    <col min="775" max="775" width="15.7109375" style="1" customWidth="1"/>
    <col min="776" max="776" width="14.28515625" style="1" customWidth="1"/>
    <col min="777" max="777" width="19.85546875" style="1" customWidth="1"/>
    <col min="778" max="778" width="16.28515625" style="1" customWidth="1"/>
    <col min="779" max="779" width="20.5703125" style="1" customWidth="1"/>
    <col min="780" max="780" width="18" style="1" customWidth="1"/>
    <col min="781" max="781" width="12.7109375" style="1" bestFit="1" customWidth="1"/>
    <col min="782" max="782" width="16.5703125" style="1" customWidth="1"/>
    <col min="783" max="783" width="9.140625" style="1"/>
    <col min="784" max="784" width="11.7109375" style="1" bestFit="1" customWidth="1"/>
    <col min="785" max="785" width="17.85546875" style="1" customWidth="1"/>
    <col min="786" max="1028" width="9.140625" style="1"/>
    <col min="1029" max="1029" width="31.42578125" style="1" customWidth="1"/>
    <col min="1030" max="1030" width="9.140625" style="1"/>
    <col min="1031" max="1031" width="15.7109375" style="1" customWidth="1"/>
    <col min="1032" max="1032" width="14.28515625" style="1" customWidth="1"/>
    <col min="1033" max="1033" width="19.85546875" style="1" customWidth="1"/>
    <col min="1034" max="1034" width="16.28515625" style="1" customWidth="1"/>
    <col min="1035" max="1035" width="20.5703125" style="1" customWidth="1"/>
    <col min="1036" max="1036" width="18" style="1" customWidth="1"/>
    <col min="1037" max="1037" width="12.7109375" style="1" bestFit="1" customWidth="1"/>
    <col min="1038" max="1038" width="16.5703125" style="1" customWidth="1"/>
    <col min="1039" max="1039" width="9.140625" style="1"/>
    <col min="1040" max="1040" width="11.7109375" style="1" bestFit="1" customWidth="1"/>
    <col min="1041" max="1041" width="17.85546875" style="1" customWidth="1"/>
    <col min="1042" max="1284" width="9.140625" style="1"/>
    <col min="1285" max="1285" width="31.42578125" style="1" customWidth="1"/>
    <col min="1286" max="1286" width="9.140625" style="1"/>
    <col min="1287" max="1287" width="15.7109375" style="1" customWidth="1"/>
    <col min="1288" max="1288" width="14.28515625" style="1" customWidth="1"/>
    <col min="1289" max="1289" width="19.85546875" style="1" customWidth="1"/>
    <col min="1290" max="1290" width="16.28515625" style="1" customWidth="1"/>
    <col min="1291" max="1291" width="20.5703125" style="1" customWidth="1"/>
    <col min="1292" max="1292" width="18" style="1" customWidth="1"/>
    <col min="1293" max="1293" width="12.7109375" style="1" bestFit="1" customWidth="1"/>
    <col min="1294" max="1294" width="16.5703125" style="1" customWidth="1"/>
    <col min="1295" max="1295" width="9.140625" style="1"/>
    <col min="1296" max="1296" width="11.7109375" style="1" bestFit="1" customWidth="1"/>
    <col min="1297" max="1297" width="17.85546875" style="1" customWidth="1"/>
    <col min="1298" max="1540" width="9.140625" style="1"/>
    <col min="1541" max="1541" width="31.42578125" style="1" customWidth="1"/>
    <col min="1542" max="1542" width="9.140625" style="1"/>
    <col min="1543" max="1543" width="15.7109375" style="1" customWidth="1"/>
    <col min="1544" max="1544" width="14.28515625" style="1" customWidth="1"/>
    <col min="1545" max="1545" width="19.85546875" style="1" customWidth="1"/>
    <col min="1546" max="1546" width="16.28515625" style="1" customWidth="1"/>
    <col min="1547" max="1547" width="20.5703125" style="1" customWidth="1"/>
    <col min="1548" max="1548" width="18" style="1" customWidth="1"/>
    <col min="1549" max="1549" width="12.7109375" style="1" bestFit="1" customWidth="1"/>
    <col min="1550" max="1550" width="16.5703125" style="1" customWidth="1"/>
    <col min="1551" max="1551" width="9.140625" style="1"/>
    <col min="1552" max="1552" width="11.7109375" style="1" bestFit="1" customWidth="1"/>
    <col min="1553" max="1553" width="17.85546875" style="1" customWidth="1"/>
    <col min="1554" max="1796" width="9.140625" style="1"/>
    <col min="1797" max="1797" width="31.42578125" style="1" customWidth="1"/>
    <col min="1798" max="1798" width="9.140625" style="1"/>
    <col min="1799" max="1799" width="15.7109375" style="1" customWidth="1"/>
    <col min="1800" max="1800" width="14.28515625" style="1" customWidth="1"/>
    <col min="1801" max="1801" width="19.85546875" style="1" customWidth="1"/>
    <col min="1802" max="1802" width="16.28515625" style="1" customWidth="1"/>
    <col min="1803" max="1803" width="20.5703125" style="1" customWidth="1"/>
    <col min="1804" max="1804" width="18" style="1" customWidth="1"/>
    <col min="1805" max="1805" width="12.7109375" style="1" bestFit="1" customWidth="1"/>
    <col min="1806" max="1806" width="16.5703125" style="1" customWidth="1"/>
    <col min="1807" max="1807" width="9.140625" style="1"/>
    <col min="1808" max="1808" width="11.7109375" style="1" bestFit="1" customWidth="1"/>
    <col min="1809" max="1809" width="17.85546875" style="1" customWidth="1"/>
    <col min="1810" max="2052" width="9.140625" style="1"/>
    <col min="2053" max="2053" width="31.42578125" style="1" customWidth="1"/>
    <col min="2054" max="2054" width="9.140625" style="1"/>
    <col min="2055" max="2055" width="15.7109375" style="1" customWidth="1"/>
    <col min="2056" max="2056" width="14.28515625" style="1" customWidth="1"/>
    <col min="2057" max="2057" width="19.85546875" style="1" customWidth="1"/>
    <col min="2058" max="2058" width="16.28515625" style="1" customWidth="1"/>
    <col min="2059" max="2059" width="20.5703125" style="1" customWidth="1"/>
    <col min="2060" max="2060" width="18" style="1" customWidth="1"/>
    <col min="2061" max="2061" width="12.7109375" style="1" bestFit="1" customWidth="1"/>
    <col min="2062" max="2062" width="16.5703125" style="1" customWidth="1"/>
    <col min="2063" max="2063" width="9.140625" style="1"/>
    <col min="2064" max="2064" width="11.7109375" style="1" bestFit="1" customWidth="1"/>
    <col min="2065" max="2065" width="17.85546875" style="1" customWidth="1"/>
    <col min="2066" max="2308" width="9.140625" style="1"/>
    <col min="2309" max="2309" width="31.42578125" style="1" customWidth="1"/>
    <col min="2310" max="2310" width="9.140625" style="1"/>
    <col min="2311" max="2311" width="15.7109375" style="1" customWidth="1"/>
    <col min="2312" max="2312" width="14.28515625" style="1" customWidth="1"/>
    <col min="2313" max="2313" width="19.85546875" style="1" customWidth="1"/>
    <col min="2314" max="2314" width="16.28515625" style="1" customWidth="1"/>
    <col min="2315" max="2315" width="20.5703125" style="1" customWidth="1"/>
    <col min="2316" max="2316" width="18" style="1" customWidth="1"/>
    <col min="2317" max="2317" width="12.7109375" style="1" bestFit="1" customWidth="1"/>
    <col min="2318" max="2318" width="16.5703125" style="1" customWidth="1"/>
    <col min="2319" max="2319" width="9.140625" style="1"/>
    <col min="2320" max="2320" width="11.7109375" style="1" bestFit="1" customWidth="1"/>
    <col min="2321" max="2321" width="17.85546875" style="1" customWidth="1"/>
    <col min="2322" max="2564" width="9.140625" style="1"/>
    <col min="2565" max="2565" width="31.42578125" style="1" customWidth="1"/>
    <col min="2566" max="2566" width="9.140625" style="1"/>
    <col min="2567" max="2567" width="15.7109375" style="1" customWidth="1"/>
    <col min="2568" max="2568" width="14.28515625" style="1" customWidth="1"/>
    <col min="2569" max="2569" width="19.85546875" style="1" customWidth="1"/>
    <col min="2570" max="2570" width="16.28515625" style="1" customWidth="1"/>
    <col min="2571" max="2571" width="20.5703125" style="1" customWidth="1"/>
    <col min="2572" max="2572" width="18" style="1" customWidth="1"/>
    <col min="2573" max="2573" width="12.7109375" style="1" bestFit="1" customWidth="1"/>
    <col min="2574" max="2574" width="16.5703125" style="1" customWidth="1"/>
    <col min="2575" max="2575" width="9.140625" style="1"/>
    <col min="2576" max="2576" width="11.7109375" style="1" bestFit="1" customWidth="1"/>
    <col min="2577" max="2577" width="17.85546875" style="1" customWidth="1"/>
    <col min="2578" max="2820" width="9.140625" style="1"/>
    <col min="2821" max="2821" width="31.42578125" style="1" customWidth="1"/>
    <col min="2822" max="2822" width="9.140625" style="1"/>
    <col min="2823" max="2823" width="15.7109375" style="1" customWidth="1"/>
    <col min="2824" max="2824" width="14.28515625" style="1" customWidth="1"/>
    <col min="2825" max="2825" width="19.85546875" style="1" customWidth="1"/>
    <col min="2826" max="2826" width="16.28515625" style="1" customWidth="1"/>
    <col min="2827" max="2827" width="20.5703125" style="1" customWidth="1"/>
    <col min="2828" max="2828" width="18" style="1" customWidth="1"/>
    <col min="2829" max="2829" width="12.7109375" style="1" bestFit="1" customWidth="1"/>
    <col min="2830" max="2830" width="16.5703125" style="1" customWidth="1"/>
    <col min="2831" max="2831" width="9.140625" style="1"/>
    <col min="2832" max="2832" width="11.7109375" style="1" bestFit="1" customWidth="1"/>
    <col min="2833" max="2833" width="17.85546875" style="1" customWidth="1"/>
    <col min="2834" max="3076" width="9.140625" style="1"/>
    <col min="3077" max="3077" width="31.42578125" style="1" customWidth="1"/>
    <col min="3078" max="3078" width="9.140625" style="1"/>
    <col min="3079" max="3079" width="15.7109375" style="1" customWidth="1"/>
    <col min="3080" max="3080" width="14.28515625" style="1" customWidth="1"/>
    <col min="3081" max="3081" width="19.85546875" style="1" customWidth="1"/>
    <col min="3082" max="3082" width="16.28515625" style="1" customWidth="1"/>
    <col min="3083" max="3083" width="20.5703125" style="1" customWidth="1"/>
    <col min="3084" max="3084" width="18" style="1" customWidth="1"/>
    <col min="3085" max="3085" width="12.7109375" style="1" bestFit="1" customWidth="1"/>
    <col min="3086" max="3086" width="16.5703125" style="1" customWidth="1"/>
    <col min="3087" max="3087" width="9.140625" style="1"/>
    <col min="3088" max="3088" width="11.7109375" style="1" bestFit="1" customWidth="1"/>
    <col min="3089" max="3089" width="17.85546875" style="1" customWidth="1"/>
    <col min="3090" max="3332" width="9.140625" style="1"/>
    <col min="3333" max="3333" width="31.42578125" style="1" customWidth="1"/>
    <col min="3334" max="3334" width="9.140625" style="1"/>
    <col min="3335" max="3335" width="15.7109375" style="1" customWidth="1"/>
    <col min="3336" max="3336" width="14.28515625" style="1" customWidth="1"/>
    <col min="3337" max="3337" width="19.85546875" style="1" customWidth="1"/>
    <col min="3338" max="3338" width="16.28515625" style="1" customWidth="1"/>
    <col min="3339" max="3339" width="20.5703125" style="1" customWidth="1"/>
    <col min="3340" max="3340" width="18" style="1" customWidth="1"/>
    <col min="3341" max="3341" width="12.7109375" style="1" bestFit="1" customWidth="1"/>
    <col min="3342" max="3342" width="16.5703125" style="1" customWidth="1"/>
    <col min="3343" max="3343" width="9.140625" style="1"/>
    <col min="3344" max="3344" width="11.7109375" style="1" bestFit="1" customWidth="1"/>
    <col min="3345" max="3345" width="17.85546875" style="1" customWidth="1"/>
    <col min="3346" max="3588" width="9.140625" style="1"/>
    <col min="3589" max="3589" width="31.42578125" style="1" customWidth="1"/>
    <col min="3590" max="3590" width="9.140625" style="1"/>
    <col min="3591" max="3591" width="15.7109375" style="1" customWidth="1"/>
    <col min="3592" max="3592" width="14.28515625" style="1" customWidth="1"/>
    <col min="3593" max="3593" width="19.85546875" style="1" customWidth="1"/>
    <col min="3594" max="3594" width="16.28515625" style="1" customWidth="1"/>
    <col min="3595" max="3595" width="20.5703125" style="1" customWidth="1"/>
    <col min="3596" max="3596" width="18" style="1" customWidth="1"/>
    <col min="3597" max="3597" width="12.7109375" style="1" bestFit="1" customWidth="1"/>
    <col min="3598" max="3598" width="16.5703125" style="1" customWidth="1"/>
    <col min="3599" max="3599" width="9.140625" style="1"/>
    <col min="3600" max="3600" width="11.7109375" style="1" bestFit="1" customWidth="1"/>
    <col min="3601" max="3601" width="17.85546875" style="1" customWidth="1"/>
    <col min="3602" max="3844" width="9.140625" style="1"/>
    <col min="3845" max="3845" width="31.42578125" style="1" customWidth="1"/>
    <col min="3846" max="3846" width="9.140625" style="1"/>
    <col min="3847" max="3847" width="15.7109375" style="1" customWidth="1"/>
    <col min="3848" max="3848" width="14.28515625" style="1" customWidth="1"/>
    <col min="3849" max="3849" width="19.85546875" style="1" customWidth="1"/>
    <col min="3850" max="3850" width="16.28515625" style="1" customWidth="1"/>
    <col min="3851" max="3851" width="20.5703125" style="1" customWidth="1"/>
    <col min="3852" max="3852" width="18" style="1" customWidth="1"/>
    <col min="3853" max="3853" width="12.7109375" style="1" bestFit="1" customWidth="1"/>
    <col min="3854" max="3854" width="16.5703125" style="1" customWidth="1"/>
    <col min="3855" max="3855" width="9.140625" style="1"/>
    <col min="3856" max="3856" width="11.7109375" style="1" bestFit="1" customWidth="1"/>
    <col min="3857" max="3857" width="17.85546875" style="1" customWidth="1"/>
    <col min="3858" max="4100" width="9.140625" style="1"/>
    <col min="4101" max="4101" width="31.42578125" style="1" customWidth="1"/>
    <col min="4102" max="4102" width="9.140625" style="1"/>
    <col min="4103" max="4103" width="15.7109375" style="1" customWidth="1"/>
    <col min="4104" max="4104" width="14.28515625" style="1" customWidth="1"/>
    <col min="4105" max="4105" width="19.85546875" style="1" customWidth="1"/>
    <col min="4106" max="4106" width="16.28515625" style="1" customWidth="1"/>
    <col min="4107" max="4107" width="20.5703125" style="1" customWidth="1"/>
    <col min="4108" max="4108" width="18" style="1" customWidth="1"/>
    <col min="4109" max="4109" width="12.7109375" style="1" bestFit="1" customWidth="1"/>
    <col min="4110" max="4110" width="16.5703125" style="1" customWidth="1"/>
    <col min="4111" max="4111" width="9.140625" style="1"/>
    <col min="4112" max="4112" width="11.7109375" style="1" bestFit="1" customWidth="1"/>
    <col min="4113" max="4113" width="17.85546875" style="1" customWidth="1"/>
    <col min="4114" max="4356" width="9.140625" style="1"/>
    <col min="4357" max="4357" width="31.42578125" style="1" customWidth="1"/>
    <col min="4358" max="4358" width="9.140625" style="1"/>
    <col min="4359" max="4359" width="15.7109375" style="1" customWidth="1"/>
    <col min="4360" max="4360" width="14.28515625" style="1" customWidth="1"/>
    <col min="4361" max="4361" width="19.85546875" style="1" customWidth="1"/>
    <col min="4362" max="4362" width="16.28515625" style="1" customWidth="1"/>
    <col min="4363" max="4363" width="20.5703125" style="1" customWidth="1"/>
    <col min="4364" max="4364" width="18" style="1" customWidth="1"/>
    <col min="4365" max="4365" width="12.7109375" style="1" bestFit="1" customWidth="1"/>
    <col min="4366" max="4366" width="16.5703125" style="1" customWidth="1"/>
    <col min="4367" max="4367" width="9.140625" style="1"/>
    <col min="4368" max="4368" width="11.7109375" style="1" bestFit="1" customWidth="1"/>
    <col min="4369" max="4369" width="17.85546875" style="1" customWidth="1"/>
    <col min="4370" max="4612" width="9.140625" style="1"/>
    <col min="4613" max="4613" width="31.42578125" style="1" customWidth="1"/>
    <col min="4614" max="4614" width="9.140625" style="1"/>
    <col min="4615" max="4615" width="15.7109375" style="1" customWidth="1"/>
    <col min="4616" max="4616" width="14.28515625" style="1" customWidth="1"/>
    <col min="4617" max="4617" width="19.85546875" style="1" customWidth="1"/>
    <col min="4618" max="4618" width="16.28515625" style="1" customWidth="1"/>
    <col min="4619" max="4619" width="20.5703125" style="1" customWidth="1"/>
    <col min="4620" max="4620" width="18" style="1" customWidth="1"/>
    <col min="4621" max="4621" width="12.7109375" style="1" bestFit="1" customWidth="1"/>
    <col min="4622" max="4622" width="16.5703125" style="1" customWidth="1"/>
    <col min="4623" max="4623" width="9.140625" style="1"/>
    <col min="4624" max="4624" width="11.7109375" style="1" bestFit="1" customWidth="1"/>
    <col min="4625" max="4625" width="17.85546875" style="1" customWidth="1"/>
    <col min="4626" max="4868" width="9.140625" style="1"/>
    <col min="4869" max="4869" width="31.42578125" style="1" customWidth="1"/>
    <col min="4870" max="4870" width="9.140625" style="1"/>
    <col min="4871" max="4871" width="15.7109375" style="1" customWidth="1"/>
    <col min="4872" max="4872" width="14.28515625" style="1" customWidth="1"/>
    <col min="4873" max="4873" width="19.85546875" style="1" customWidth="1"/>
    <col min="4874" max="4874" width="16.28515625" style="1" customWidth="1"/>
    <col min="4875" max="4875" width="20.5703125" style="1" customWidth="1"/>
    <col min="4876" max="4876" width="18" style="1" customWidth="1"/>
    <col min="4877" max="4877" width="12.7109375" style="1" bestFit="1" customWidth="1"/>
    <col min="4878" max="4878" width="16.5703125" style="1" customWidth="1"/>
    <col min="4879" max="4879" width="9.140625" style="1"/>
    <col min="4880" max="4880" width="11.7109375" style="1" bestFit="1" customWidth="1"/>
    <col min="4881" max="4881" width="17.85546875" style="1" customWidth="1"/>
    <col min="4882" max="5124" width="9.140625" style="1"/>
    <col min="5125" max="5125" width="31.42578125" style="1" customWidth="1"/>
    <col min="5126" max="5126" width="9.140625" style="1"/>
    <col min="5127" max="5127" width="15.7109375" style="1" customWidth="1"/>
    <col min="5128" max="5128" width="14.28515625" style="1" customWidth="1"/>
    <col min="5129" max="5129" width="19.85546875" style="1" customWidth="1"/>
    <col min="5130" max="5130" width="16.28515625" style="1" customWidth="1"/>
    <col min="5131" max="5131" width="20.5703125" style="1" customWidth="1"/>
    <col min="5132" max="5132" width="18" style="1" customWidth="1"/>
    <col min="5133" max="5133" width="12.7109375" style="1" bestFit="1" customWidth="1"/>
    <col min="5134" max="5134" width="16.5703125" style="1" customWidth="1"/>
    <col min="5135" max="5135" width="9.140625" style="1"/>
    <col min="5136" max="5136" width="11.7109375" style="1" bestFit="1" customWidth="1"/>
    <col min="5137" max="5137" width="17.85546875" style="1" customWidth="1"/>
    <col min="5138" max="5380" width="9.140625" style="1"/>
    <col min="5381" max="5381" width="31.42578125" style="1" customWidth="1"/>
    <col min="5382" max="5382" width="9.140625" style="1"/>
    <col min="5383" max="5383" width="15.7109375" style="1" customWidth="1"/>
    <col min="5384" max="5384" width="14.28515625" style="1" customWidth="1"/>
    <col min="5385" max="5385" width="19.85546875" style="1" customWidth="1"/>
    <col min="5386" max="5386" width="16.28515625" style="1" customWidth="1"/>
    <col min="5387" max="5387" width="20.5703125" style="1" customWidth="1"/>
    <col min="5388" max="5388" width="18" style="1" customWidth="1"/>
    <col min="5389" max="5389" width="12.7109375" style="1" bestFit="1" customWidth="1"/>
    <col min="5390" max="5390" width="16.5703125" style="1" customWidth="1"/>
    <col min="5391" max="5391" width="9.140625" style="1"/>
    <col min="5392" max="5392" width="11.7109375" style="1" bestFit="1" customWidth="1"/>
    <col min="5393" max="5393" width="17.85546875" style="1" customWidth="1"/>
    <col min="5394" max="5636" width="9.140625" style="1"/>
    <col min="5637" max="5637" width="31.42578125" style="1" customWidth="1"/>
    <col min="5638" max="5638" width="9.140625" style="1"/>
    <col min="5639" max="5639" width="15.7109375" style="1" customWidth="1"/>
    <col min="5640" max="5640" width="14.28515625" style="1" customWidth="1"/>
    <col min="5641" max="5641" width="19.85546875" style="1" customWidth="1"/>
    <col min="5642" max="5642" width="16.28515625" style="1" customWidth="1"/>
    <col min="5643" max="5643" width="20.5703125" style="1" customWidth="1"/>
    <col min="5644" max="5644" width="18" style="1" customWidth="1"/>
    <col min="5645" max="5645" width="12.7109375" style="1" bestFit="1" customWidth="1"/>
    <col min="5646" max="5646" width="16.5703125" style="1" customWidth="1"/>
    <col min="5647" max="5647" width="9.140625" style="1"/>
    <col min="5648" max="5648" width="11.7109375" style="1" bestFit="1" customWidth="1"/>
    <col min="5649" max="5649" width="17.85546875" style="1" customWidth="1"/>
    <col min="5650" max="5892" width="9.140625" style="1"/>
    <col min="5893" max="5893" width="31.42578125" style="1" customWidth="1"/>
    <col min="5894" max="5894" width="9.140625" style="1"/>
    <col min="5895" max="5895" width="15.7109375" style="1" customWidth="1"/>
    <col min="5896" max="5896" width="14.28515625" style="1" customWidth="1"/>
    <col min="5897" max="5897" width="19.85546875" style="1" customWidth="1"/>
    <col min="5898" max="5898" width="16.28515625" style="1" customWidth="1"/>
    <col min="5899" max="5899" width="20.5703125" style="1" customWidth="1"/>
    <col min="5900" max="5900" width="18" style="1" customWidth="1"/>
    <col min="5901" max="5901" width="12.7109375" style="1" bestFit="1" customWidth="1"/>
    <col min="5902" max="5902" width="16.5703125" style="1" customWidth="1"/>
    <col min="5903" max="5903" width="9.140625" style="1"/>
    <col min="5904" max="5904" width="11.7109375" style="1" bestFit="1" customWidth="1"/>
    <col min="5905" max="5905" width="17.85546875" style="1" customWidth="1"/>
    <col min="5906" max="6148" width="9.140625" style="1"/>
    <col min="6149" max="6149" width="31.42578125" style="1" customWidth="1"/>
    <col min="6150" max="6150" width="9.140625" style="1"/>
    <col min="6151" max="6151" width="15.7109375" style="1" customWidth="1"/>
    <col min="6152" max="6152" width="14.28515625" style="1" customWidth="1"/>
    <col min="6153" max="6153" width="19.85546875" style="1" customWidth="1"/>
    <col min="6154" max="6154" width="16.28515625" style="1" customWidth="1"/>
    <col min="6155" max="6155" width="20.5703125" style="1" customWidth="1"/>
    <col min="6156" max="6156" width="18" style="1" customWidth="1"/>
    <col min="6157" max="6157" width="12.7109375" style="1" bestFit="1" customWidth="1"/>
    <col min="6158" max="6158" width="16.5703125" style="1" customWidth="1"/>
    <col min="6159" max="6159" width="9.140625" style="1"/>
    <col min="6160" max="6160" width="11.7109375" style="1" bestFit="1" customWidth="1"/>
    <col min="6161" max="6161" width="17.85546875" style="1" customWidth="1"/>
    <col min="6162" max="6404" width="9.140625" style="1"/>
    <col min="6405" max="6405" width="31.42578125" style="1" customWidth="1"/>
    <col min="6406" max="6406" width="9.140625" style="1"/>
    <col min="6407" max="6407" width="15.7109375" style="1" customWidth="1"/>
    <col min="6408" max="6408" width="14.28515625" style="1" customWidth="1"/>
    <col min="6409" max="6409" width="19.85546875" style="1" customWidth="1"/>
    <col min="6410" max="6410" width="16.28515625" style="1" customWidth="1"/>
    <col min="6411" max="6411" width="20.5703125" style="1" customWidth="1"/>
    <col min="6412" max="6412" width="18" style="1" customWidth="1"/>
    <col min="6413" max="6413" width="12.7109375" style="1" bestFit="1" customWidth="1"/>
    <col min="6414" max="6414" width="16.5703125" style="1" customWidth="1"/>
    <col min="6415" max="6415" width="9.140625" style="1"/>
    <col min="6416" max="6416" width="11.7109375" style="1" bestFit="1" customWidth="1"/>
    <col min="6417" max="6417" width="17.85546875" style="1" customWidth="1"/>
    <col min="6418" max="6660" width="9.140625" style="1"/>
    <col min="6661" max="6661" width="31.42578125" style="1" customWidth="1"/>
    <col min="6662" max="6662" width="9.140625" style="1"/>
    <col min="6663" max="6663" width="15.7109375" style="1" customWidth="1"/>
    <col min="6664" max="6664" width="14.28515625" style="1" customWidth="1"/>
    <col min="6665" max="6665" width="19.85546875" style="1" customWidth="1"/>
    <col min="6666" max="6666" width="16.28515625" style="1" customWidth="1"/>
    <col min="6667" max="6667" width="20.5703125" style="1" customWidth="1"/>
    <col min="6668" max="6668" width="18" style="1" customWidth="1"/>
    <col min="6669" max="6669" width="12.7109375" style="1" bestFit="1" customWidth="1"/>
    <col min="6670" max="6670" width="16.5703125" style="1" customWidth="1"/>
    <col min="6671" max="6671" width="9.140625" style="1"/>
    <col min="6672" max="6672" width="11.7109375" style="1" bestFit="1" customWidth="1"/>
    <col min="6673" max="6673" width="17.85546875" style="1" customWidth="1"/>
    <col min="6674" max="6916" width="9.140625" style="1"/>
    <col min="6917" max="6917" width="31.42578125" style="1" customWidth="1"/>
    <col min="6918" max="6918" width="9.140625" style="1"/>
    <col min="6919" max="6919" width="15.7109375" style="1" customWidth="1"/>
    <col min="6920" max="6920" width="14.28515625" style="1" customWidth="1"/>
    <col min="6921" max="6921" width="19.85546875" style="1" customWidth="1"/>
    <col min="6922" max="6922" width="16.28515625" style="1" customWidth="1"/>
    <col min="6923" max="6923" width="20.5703125" style="1" customWidth="1"/>
    <col min="6924" max="6924" width="18" style="1" customWidth="1"/>
    <col min="6925" max="6925" width="12.7109375" style="1" bestFit="1" customWidth="1"/>
    <col min="6926" max="6926" width="16.5703125" style="1" customWidth="1"/>
    <col min="6927" max="6927" width="9.140625" style="1"/>
    <col min="6928" max="6928" width="11.7109375" style="1" bestFit="1" customWidth="1"/>
    <col min="6929" max="6929" width="17.85546875" style="1" customWidth="1"/>
    <col min="6930" max="7172" width="9.140625" style="1"/>
    <col min="7173" max="7173" width="31.42578125" style="1" customWidth="1"/>
    <col min="7174" max="7174" width="9.140625" style="1"/>
    <col min="7175" max="7175" width="15.7109375" style="1" customWidth="1"/>
    <col min="7176" max="7176" width="14.28515625" style="1" customWidth="1"/>
    <col min="7177" max="7177" width="19.85546875" style="1" customWidth="1"/>
    <col min="7178" max="7178" width="16.28515625" style="1" customWidth="1"/>
    <col min="7179" max="7179" width="20.5703125" style="1" customWidth="1"/>
    <col min="7180" max="7180" width="18" style="1" customWidth="1"/>
    <col min="7181" max="7181" width="12.7109375" style="1" bestFit="1" customWidth="1"/>
    <col min="7182" max="7182" width="16.5703125" style="1" customWidth="1"/>
    <col min="7183" max="7183" width="9.140625" style="1"/>
    <col min="7184" max="7184" width="11.7109375" style="1" bestFit="1" customWidth="1"/>
    <col min="7185" max="7185" width="17.85546875" style="1" customWidth="1"/>
    <col min="7186" max="7428" width="9.140625" style="1"/>
    <col min="7429" max="7429" width="31.42578125" style="1" customWidth="1"/>
    <col min="7430" max="7430" width="9.140625" style="1"/>
    <col min="7431" max="7431" width="15.7109375" style="1" customWidth="1"/>
    <col min="7432" max="7432" width="14.28515625" style="1" customWidth="1"/>
    <col min="7433" max="7433" width="19.85546875" style="1" customWidth="1"/>
    <col min="7434" max="7434" width="16.28515625" style="1" customWidth="1"/>
    <col min="7435" max="7435" width="20.5703125" style="1" customWidth="1"/>
    <col min="7436" max="7436" width="18" style="1" customWidth="1"/>
    <col min="7437" max="7437" width="12.7109375" style="1" bestFit="1" customWidth="1"/>
    <col min="7438" max="7438" width="16.5703125" style="1" customWidth="1"/>
    <col min="7439" max="7439" width="9.140625" style="1"/>
    <col min="7440" max="7440" width="11.7109375" style="1" bestFit="1" customWidth="1"/>
    <col min="7441" max="7441" width="17.85546875" style="1" customWidth="1"/>
    <col min="7442" max="7684" width="9.140625" style="1"/>
    <col min="7685" max="7685" width="31.42578125" style="1" customWidth="1"/>
    <col min="7686" max="7686" width="9.140625" style="1"/>
    <col min="7687" max="7687" width="15.7109375" style="1" customWidth="1"/>
    <col min="7688" max="7688" width="14.28515625" style="1" customWidth="1"/>
    <col min="7689" max="7689" width="19.85546875" style="1" customWidth="1"/>
    <col min="7690" max="7690" width="16.28515625" style="1" customWidth="1"/>
    <col min="7691" max="7691" width="20.5703125" style="1" customWidth="1"/>
    <col min="7692" max="7692" width="18" style="1" customWidth="1"/>
    <col min="7693" max="7693" width="12.7109375" style="1" bestFit="1" customWidth="1"/>
    <col min="7694" max="7694" width="16.5703125" style="1" customWidth="1"/>
    <col min="7695" max="7695" width="9.140625" style="1"/>
    <col min="7696" max="7696" width="11.7109375" style="1" bestFit="1" customWidth="1"/>
    <col min="7697" max="7697" width="17.85546875" style="1" customWidth="1"/>
    <col min="7698" max="7940" width="9.140625" style="1"/>
    <col min="7941" max="7941" width="31.42578125" style="1" customWidth="1"/>
    <col min="7942" max="7942" width="9.140625" style="1"/>
    <col min="7943" max="7943" width="15.7109375" style="1" customWidth="1"/>
    <col min="7944" max="7944" width="14.28515625" style="1" customWidth="1"/>
    <col min="7945" max="7945" width="19.85546875" style="1" customWidth="1"/>
    <col min="7946" max="7946" width="16.28515625" style="1" customWidth="1"/>
    <col min="7947" max="7947" width="20.5703125" style="1" customWidth="1"/>
    <col min="7948" max="7948" width="18" style="1" customWidth="1"/>
    <col min="7949" max="7949" width="12.7109375" style="1" bestFit="1" customWidth="1"/>
    <col min="7950" max="7950" width="16.5703125" style="1" customWidth="1"/>
    <col min="7951" max="7951" width="9.140625" style="1"/>
    <col min="7952" max="7952" width="11.7109375" style="1" bestFit="1" customWidth="1"/>
    <col min="7953" max="7953" width="17.85546875" style="1" customWidth="1"/>
    <col min="7954" max="8196" width="9.140625" style="1"/>
    <col min="8197" max="8197" width="31.42578125" style="1" customWidth="1"/>
    <col min="8198" max="8198" width="9.140625" style="1"/>
    <col min="8199" max="8199" width="15.7109375" style="1" customWidth="1"/>
    <col min="8200" max="8200" width="14.28515625" style="1" customWidth="1"/>
    <col min="8201" max="8201" width="19.85546875" style="1" customWidth="1"/>
    <col min="8202" max="8202" width="16.28515625" style="1" customWidth="1"/>
    <col min="8203" max="8203" width="20.5703125" style="1" customWidth="1"/>
    <col min="8204" max="8204" width="18" style="1" customWidth="1"/>
    <col min="8205" max="8205" width="12.7109375" style="1" bestFit="1" customWidth="1"/>
    <col min="8206" max="8206" width="16.5703125" style="1" customWidth="1"/>
    <col min="8207" max="8207" width="9.140625" style="1"/>
    <col min="8208" max="8208" width="11.7109375" style="1" bestFit="1" customWidth="1"/>
    <col min="8209" max="8209" width="17.85546875" style="1" customWidth="1"/>
    <col min="8210" max="8452" width="9.140625" style="1"/>
    <col min="8453" max="8453" width="31.42578125" style="1" customWidth="1"/>
    <col min="8454" max="8454" width="9.140625" style="1"/>
    <col min="8455" max="8455" width="15.7109375" style="1" customWidth="1"/>
    <col min="8456" max="8456" width="14.28515625" style="1" customWidth="1"/>
    <col min="8457" max="8457" width="19.85546875" style="1" customWidth="1"/>
    <col min="8458" max="8458" width="16.28515625" style="1" customWidth="1"/>
    <col min="8459" max="8459" width="20.5703125" style="1" customWidth="1"/>
    <col min="8460" max="8460" width="18" style="1" customWidth="1"/>
    <col min="8461" max="8461" width="12.7109375" style="1" bestFit="1" customWidth="1"/>
    <col min="8462" max="8462" width="16.5703125" style="1" customWidth="1"/>
    <col min="8463" max="8463" width="9.140625" style="1"/>
    <col min="8464" max="8464" width="11.7109375" style="1" bestFit="1" customWidth="1"/>
    <col min="8465" max="8465" width="17.85546875" style="1" customWidth="1"/>
    <col min="8466" max="8708" width="9.140625" style="1"/>
    <col min="8709" max="8709" width="31.42578125" style="1" customWidth="1"/>
    <col min="8710" max="8710" width="9.140625" style="1"/>
    <col min="8711" max="8711" width="15.7109375" style="1" customWidth="1"/>
    <col min="8712" max="8712" width="14.28515625" style="1" customWidth="1"/>
    <col min="8713" max="8713" width="19.85546875" style="1" customWidth="1"/>
    <col min="8714" max="8714" width="16.28515625" style="1" customWidth="1"/>
    <col min="8715" max="8715" width="20.5703125" style="1" customWidth="1"/>
    <col min="8716" max="8716" width="18" style="1" customWidth="1"/>
    <col min="8717" max="8717" width="12.7109375" style="1" bestFit="1" customWidth="1"/>
    <col min="8718" max="8718" width="16.5703125" style="1" customWidth="1"/>
    <col min="8719" max="8719" width="9.140625" style="1"/>
    <col min="8720" max="8720" width="11.7109375" style="1" bestFit="1" customWidth="1"/>
    <col min="8721" max="8721" width="17.85546875" style="1" customWidth="1"/>
    <col min="8722" max="8964" width="9.140625" style="1"/>
    <col min="8965" max="8965" width="31.42578125" style="1" customWidth="1"/>
    <col min="8966" max="8966" width="9.140625" style="1"/>
    <col min="8967" max="8967" width="15.7109375" style="1" customWidth="1"/>
    <col min="8968" max="8968" width="14.28515625" style="1" customWidth="1"/>
    <col min="8969" max="8969" width="19.85546875" style="1" customWidth="1"/>
    <col min="8970" max="8970" width="16.28515625" style="1" customWidth="1"/>
    <col min="8971" max="8971" width="20.5703125" style="1" customWidth="1"/>
    <col min="8972" max="8972" width="18" style="1" customWidth="1"/>
    <col min="8973" max="8973" width="12.7109375" style="1" bestFit="1" customWidth="1"/>
    <col min="8974" max="8974" width="16.5703125" style="1" customWidth="1"/>
    <col min="8975" max="8975" width="9.140625" style="1"/>
    <col min="8976" max="8976" width="11.7109375" style="1" bestFit="1" customWidth="1"/>
    <col min="8977" max="8977" width="17.85546875" style="1" customWidth="1"/>
    <col min="8978" max="9220" width="9.140625" style="1"/>
    <col min="9221" max="9221" width="31.42578125" style="1" customWidth="1"/>
    <col min="9222" max="9222" width="9.140625" style="1"/>
    <col min="9223" max="9223" width="15.7109375" style="1" customWidth="1"/>
    <col min="9224" max="9224" width="14.28515625" style="1" customWidth="1"/>
    <col min="9225" max="9225" width="19.85546875" style="1" customWidth="1"/>
    <col min="9226" max="9226" width="16.28515625" style="1" customWidth="1"/>
    <col min="9227" max="9227" width="20.5703125" style="1" customWidth="1"/>
    <col min="9228" max="9228" width="18" style="1" customWidth="1"/>
    <col min="9229" max="9229" width="12.7109375" style="1" bestFit="1" customWidth="1"/>
    <col min="9230" max="9230" width="16.5703125" style="1" customWidth="1"/>
    <col min="9231" max="9231" width="9.140625" style="1"/>
    <col min="9232" max="9232" width="11.7109375" style="1" bestFit="1" customWidth="1"/>
    <col min="9233" max="9233" width="17.85546875" style="1" customWidth="1"/>
    <col min="9234" max="9476" width="9.140625" style="1"/>
    <col min="9477" max="9477" width="31.42578125" style="1" customWidth="1"/>
    <col min="9478" max="9478" width="9.140625" style="1"/>
    <col min="9479" max="9479" width="15.7109375" style="1" customWidth="1"/>
    <col min="9480" max="9480" width="14.28515625" style="1" customWidth="1"/>
    <col min="9481" max="9481" width="19.85546875" style="1" customWidth="1"/>
    <col min="9482" max="9482" width="16.28515625" style="1" customWidth="1"/>
    <col min="9483" max="9483" width="20.5703125" style="1" customWidth="1"/>
    <col min="9484" max="9484" width="18" style="1" customWidth="1"/>
    <col min="9485" max="9485" width="12.7109375" style="1" bestFit="1" customWidth="1"/>
    <col min="9486" max="9486" width="16.5703125" style="1" customWidth="1"/>
    <col min="9487" max="9487" width="9.140625" style="1"/>
    <col min="9488" max="9488" width="11.7109375" style="1" bestFit="1" customWidth="1"/>
    <col min="9489" max="9489" width="17.85546875" style="1" customWidth="1"/>
    <col min="9490" max="9732" width="9.140625" style="1"/>
    <col min="9733" max="9733" width="31.42578125" style="1" customWidth="1"/>
    <col min="9734" max="9734" width="9.140625" style="1"/>
    <col min="9735" max="9735" width="15.7109375" style="1" customWidth="1"/>
    <col min="9736" max="9736" width="14.28515625" style="1" customWidth="1"/>
    <col min="9737" max="9737" width="19.85546875" style="1" customWidth="1"/>
    <col min="9738" max="9738" width="16.28515625" style="1" customWidth="1"/>
    <col min="9739" max="9739" width="20.5703125" style="1" customWidth="1"/>
    <col min="9740" max="9740" width="18" style="1" customWidth="1"/>
    <col min="9741" max="9741" width="12.7109375" style="1" bestFit="1" customWidth="1"/>
    <col min="9742" max="9742" width="16.5703125" style="1" customWidth="1"/>
    <col min="9743" max="9743" width="9.140625" style="1"/>
    <col min="9744" max="9744" width="11.7109375" style="1" bestFit="1" customWidth="1"/>
    <col min="9745" max="9745" width="17.85546875" style="1" customWidth="1"/>
    <col min="9746" max="9988" width="9.140625" style="1"/>
    <col min="9989" max="9989" width="31.42578125" style="1" customWidth="1"/>
    <col min="9990" max="9990" width="9.140625" style="1"/>
    <col min="9991" max="9991" width="15.7109375" style="1" customWidth="1"/>
    <col min="9992" max="9992" width="14.28515625" style="1" customWidth="1"/>
    <col min="9993" max="9993" width="19.85546875" style="1" customWidth="1"/>
    <col min="9994" max="9994" width="16.28515625" style="1" customWidth="1"/>
    <col min="9995" max="9995" width="20.5703125" style="1" customWidth="1"/>
    <col min="9996" max="9996" width="18" style="1" customWidth="1"/>
    <col min="9997" max="9997" width="12.7109375" style="1" bestFit="1" customWidth="1"/>
    <col min="9998" max="9998" width="16.5703125" style="1" customWidth="1"/>
    <col min="9999" max="9999" width="9.140625" style="1"/>
    <col min="10000" max="10000" width="11.7109375" style="1" bestFit="1" customWidth="1"/>
    <col min="10001" max="10001" width="17.85546875" style="1" customWidth="1"/>
    <col min="10002" max="10244" width="9.140625" style="1"/>
    <col min="10245" max="10245" width="31.42578125" style="1" customWidth="1"/>
    <col min="10246" max="10246" width="9.140625" style="1"/>
    <col min="10247" max="10247" width="15.7109375" style="1" customWidth="1"/>
    <col min="10248" max="10248" width="14.28515625" style="1" customWidth="1"/>
    <col min="10249" max="10249" width="19.85546875" style="1" customWidth="1"/>
    <col min="10250" max="10250" width="16.28515625" style="1" customWidth="1"/>
    <col min="10251" max="10251" width="20.5703125" style="1" customWidth="1"/>
    <col min="10252" max="10252" width="18" style="1" customWidth="1"/>
    <col min="10253" max="10253" width="12.7109375" style="1" bestFit="1" customWidth="1"/>
    <col min="10254" max="10254" width="16.5703125" style="1" customWidth="1"/>
    <col min="10255" max="10255" width="9.140625" style="1"/>
    <col min="10256" max="10256" width="11.7109375" style="1" bestFit="1" customWidth="1"/>
    <col min="10257" max="10257" width="17.85546875" style="1" customWidth="1"/>
    <col min="10258" max="10500" width="9.140625" style="1"/>
    <col min="10501" max="10501" width="31.42578125" style="1" customWidth="1"/>
    <col min="10502" max="10502" width="9.140625" style="1"/>
    <col min="10503" max="10503" width="15.7109375" style="1" customWidth="1"/>
    <col min="10504" max="10504" width="14.28515625" style="1" customWidth="1"/>
    <col min="10505" max="10505" width="19.85546875" style="1" customWidth="1"/>
    <col min="10506" max="10506" width="16.28515625" style="1" customWidth="1"/>
    <col min="10507" max="10507" width="20.5703125" style="1" customWidth="1"/>
    <col min="10508" max="10508" width="18" style="1" customWidth="1"/>
    <col min="10509" max="10509" width="12.7109375" style="1" bestFit="1" customWidth="1"/>
    <col min="10510" max="10510" width="16.5703125" style="1" customWidth="1"/>
    <col min="10511" max="10511" width="9.140625" style="1"/>
    <col min="10512" max="10512" width="11.7109375" style="1" bestFit="1" customWidth="1"/>
    <col min="10513" max="10513" width="17.85546875" style="1" customWidth="1"/>
    <col min="10514" max="10756" width="9.140625" style="1"/>
    <col min="10757" max="10757" width="31.42578125" style="1" customWidth="1"/>
    <col min="10758" max="10758" width="9.140625" style="1"/>
    <col min="10759" max="10759" width="15.7109375" style="1" customWidth="1"/>
    <col min="10760" max="10760" width="14.28515625" style="1" customWidth="1"/>
    <col min="10761" max="10761" width="19.85546875" style="1" customWidth="1"/>
    <col min="10762" max="10762" width="16.28515625" style="1" customWidth="1"/>
    <col min="10763" max="10763" width="20.5703125" style="1" customWidth="1"/>
    <col min="10764" max="10764" width="18" style="1" customWidth="1"/>
    <col min="10765" max="10765" width="12.7109375" style="1" bestFit="1" customWidth="1"/>
    <col min="10766" max="10766" width="16.5703125" style="1" customWidth="1"/>
    <col min="10767" max="10767" width="9.140625" style="1"/>
    <col min="10768" max="10768" width="11.7109375" style="1" bestFit="1" customWidth="1"/>
    <col min="10769" max="10769" width="17.85546875" style="1" customWidth="1"/>
    <col min="10770" max="11012" width="9.140625" style="1"/>
    <col min="11013" max="11013" width="31.42578125" style="1" customWidth="1"/>
    <col min="11014" max="11014" width="9.140625" style="1"/>
    <col min="11015" max="11015" width="15.7109375" style="1" customWidth="1"/>
    <col min="11016" max="11016" width="14.28515625" style="1" customWidth="1"/>
    <col min="11017" max="11017" width="19.85546875" style="1" customWidth="1"/>
    <col min="11018" max="11018" width="16.28515625" style="1" customWidth="1"/>
    <col min="11019" max="11019" width="20.5703125" style="1" customWidth="1"/>
    <col min="11020" max="11020" width="18" style="1" customWidth="1"/>
    <col min="11021" max="11021" width="12.7109375" style="1" bestFit="1" customWidth="1"/>
    <col min="11022" max="11022" width="16.5703125" style="1" customWidth="1"/>
    <col min="11023" max="11023" width="9.140625" style="1"/>
    <col min="11024" max="11024" width="11.7109375" style="1" bestFit="1" customWidth="1"/>
    <col min="11025" max="11025" width="17.85546875" style="1" customWidth="1"/>
    <col min="11026" max="11268" width="9.140625" style="1"/>
    <col min="11269" max="11269" width="31.42578125" style="1" customWidth="1"/>
    <col min="11270" max="11270" width="9.140625" style="1"/>
    <col min="11271" max="11271" width="15.7109375" style="1" customWidth="1"/>
    <col min="11272" max="11272" width="14.28515625" style="1" customWidth="1"/>
    <col min="11273" max="11273" width="19.85546875" style="1" customWidth="1"/>
    <col min="11274" max="11274" width="16.28515625" style="1" customWidth="1"/>
    <col min="11275" max="11275" width="20.5703125" style="1" customWidth="1"/>
    <col min="11276" max="11276" width="18" style="1" customWidth="1"/>
    <col min="11277" max="11277" width="12.7109375" style="1" bestFit="1" customWidth="1"/>
    <col min="11278" max="11278" width="16.5703125" style="1" customWidth="1"/>
    <col min="11279" max="11279" width="9.140625" style="1"/>
    <col min="11280" max="11280" width="11.7109375" style="1" bestFit="1" customWidth="1"/>
    <col min="11281" max="11281" width="17.85546875" style="1" customWidth="1"/>
    <col min="11282" max="11524" width="9.140625" style="1"/>
    <col min="11525" max="11525" width="31.42578125" style="1" customWidth="1"/>
    <col min="11526" max="11526" width="9.140625" style="1"/>
    <col min="11527" max="11527" width="15.7109375" style="1" customWidth="1"/>
    <col min="11528" max="11528" width="14.28515625" style="1" customWidth="1"/>
    <col min="11529" max="11529" width="19.85546875" style="1" customWidth="1"/>
    <col min="11530" max="11530" width="16.28515625" style="1" customWidth="1"/>
    <col min="11531" max="11531" width="20.5703125" style="1" customWidth="1"/>
    <col min="11532" max="11532" width="18" style="1" customWidth="1"/>
    <col min="11533" max="11533" width="12.7109375" style="1" bestFit="1" customWidth="1"/>
    <col min="11534" max="11534" width="16.5703125" style="1" customWidth="1"/>
    <col min="11535" max="11535" width="9.140625" style="1"/>
    <col min="11536" max="11536" width="11.7109375" style="1" bestFit="1" customWidth="1"/>
    <col min="11537" max="11537" width="17.85546875" style="1" customWidth="1"/>
    <col min="11538" max="11780" width="9.140625" style="1"/>
    <col min="11781" max="11781" width="31.42578125" style="1" customWidth="1"/>
    <col min="11782" max="11782" width="9.140625" style="1"/>
    <col min="11783" max="11783" width="15.7109375" style="1" customWidth="1"/>
    <col min="11784" max="11784" width="14.28515625" style="1" customWidth="1"/>
    <col min="11785" max="11785" width="19.85546875" style="1" customWidth="1"/>
    <col min="11786" max="11786" width="16.28515625" style="1" customWidth="1"/>
    <col min="11787" max="11787" width="20.5703125" style="1" customWidth="1"/>
    <col min="11788" max="11788" width="18" style="1" customWidth="1"/>
    <col min="11789" max="11789" width="12.7109375" style="1" bestFit="1" customWidth="1"/>
    <col min="11790" max="11790" width="16.5703125" style="1" customWidth="1"/>
    <col min="11791" max="11791" width="9.140625" style="1"/>
    <col min="11792" max="11792" width="11.7109375" style="1" bestFit="1" customWidth="1"/>
    <col min="11793" max="11793" width="17.85546875" style="1" customWidth="1"/>
    <col min="11794" max="12036" width="9.140625" style="1"/>
    <col min="12037" max="12037" width="31.42578125" style="1" customWidth="1"/>
    <col min="12038" max="12038" width="9.140625" style="1"/>
    <col min="12039" max="12039" width="15.7109375" style="1" customWidth="1"/>
    <col min="12040" max="12040" width="14.28515625" style="1" customWidth="1"/>
    <col min="12041" max="12041" width="19.85546875" style="1" customWidth="1"/>
    <col min="12042" max="12042" width="16.28515625" style="1" customWidth="1"/>
    <col min="12043" max="12043" width="20.5703125" style="1" customWidth="1"/>
    <col min="12044" max="12044" width="18" style="1" customWidth="1"/>
    <col min="12045" max="12045" width="12.7109375" style="1" bestFit="1" customWidth="1"/>
    <col min="12046" max="12046" width="16.5703125" style="1" customWidth="1"/>
    <col min="12047" max="12047" width="9.140625" style="1"/>
    <col min="12048" max="12048" width="11.7109375" style="1" bestFit="1" customWidth="1"/>
    <col min="12049" max="12049" width="17.85546875" style="1" customWidth="1"/>
    <col min="12050" max="12292" width="9.140625" style="1"/>
    <col min="12293" max="12293" width="31.42578125" style="1" customWidth="1"/>
    <col min="12294" max="12294" width="9.140625" style="1"/>
    <col min="12295" max="12295" width="15.7109375" style="1" customWidth="1"/>
    <col min="12296" max="12296" width="14.28515625" style="1" customWidth="1"/>
    <col min="12297" max="12297" width="19.85546875" style="1" customWidth="1"/>
    <col min="12298" max="12298" width="16.28515625" style="1" customWidth="1"/>
    <col min="12299" max="12299" width="20.5703125" style="1" customWidth="1"/>
    <col min="12300" max="12300" width="18" style="1" customWidth="1"/>
    <col min="12301" max="12301" width="12.7109375" style="1" bestFit="1" customWidth="1"/>
    <col min="12302" max="12302" width="16.5703125" style="1" customWidth="1"/>
    <col min="12303" max="12303" width="9.140625" style="1"/>
    <col min="12304" max="12304" width="11.7109375" style="1" bestFit="1" customWidth="1"/>
    <col min="12305" max="12305" width="17.85546875" style="1" customWidth="1"/>
    <col min="12306" max="12548" width="9.140625" style="1"/>
    <col min="12549" max="12549" width="31.42578125" style="1" customWidth="1"/>
    <col min="12550" max="12550" width="9.140625" style="1"/>
    <col min="12551" max="12551" width="15.7109375" style="1" customWidth="1"/>
    <col min="12552" max="12552" width="14.28515625" style="1" customWidth="1"/>
    <col min="12553" max="12553" width="19.85546875" style="1" customWidth="1"/>
    <col min="12554" max="12554" width="16.28515625" style="1" customWidth="1"/>
    <col min="12555" max="12555" width="20.5703125" style="1" customWidth="1"/>
    <col min="12556" max="12556" width="18" style="1" customWidth="1"/>
    <col min="12557" max="12557" width="12.7109375" style="1" bestFit="1" customWidth="1"/>
    <col min="12558" max="12558" width="16.5703125" style="1" customWidth="1"/>
    <col min="12559" max="12559" width="9.140625" style="1"/>
    <col min="12560" max="12560" width="11.7109375" style="1" bestFit="1" customWidth="1"/>
    <col min="12561" max="12561" width="17.85546875" style="1" customWidth="1"/>
    <col min="12562" max="12804" width="9.140625" style="1"/>
    <col min="12805" max="12805" width="31.42578125" style="1" customWidth="1"/>
    <col min="12806" max="12806" width="9.140625" style="1"/>
    <col min="12807" max="12807" width="15.7109375" style="1" customWidth="1"/>
    <col min="12808" max="12808" width="14.28515625" style="1" customWidth="1"/>
    <col min="12809" max="12809" width="19.85546875" style="1" customWidth="1"/>
    <col min="12810" max="12810" width="16.28515625" style="1" customWidth="1"/>
    <col min="12811" max="12811" width="20.5703125" style="1" customWidth="1"/>
    <col min="12812" max="12812" width="18" style="1" customWidth="1"/>
    <col min="12813" max="12813" width="12.7109375" style="1" bestFit="1" customWidth="1"/>
    <col min="12814" max="12814" width="16.5703125" style="1" customWidth="1"/>
    <col min="12815" max="12815" width="9.140625" style="1"/>
    <col min="12816" max="12816" width="11.7109375" style="1" bestFit="1" customWidth="1"/>
    <col min="12817" max="12817" width="17.85546875" style="1" customWidth="1"/>
    <col min="12818" max="13060" width="9.140625" style="1"/>
    <col min="13061" max="13061" width="31.42578125" style="1" customWidth="1"/>
    <col min="13062" max="13062" width="9.140625" style="1"/>
    <col min="13063" max="13063" width="15.7109375" style="1" customWidth="1"/>
    <col min="13064" max="13064" width="14.28515625" style="1" customWidth="1"/>
    <col min="13065" max="13065" width="19.85546875" style="1" customWidth="1"/>
    <col min="13066" max="13066" width="16.28515625" style="1" customWidth="1"/>
    <col min="13067" max="13067" width="20.5703125" style="1" customWidth="1"/>
    <col min="13068" max="13068" width="18" style="1" customWidth="1"/>
    <col min="13069" max="13069" width="12.7109375" style="1" bestFit="1" customWidth="1"/>
    <col min="13070" max="13070" width="16.5703125" style="1" customWidth="1"/>
    <col min="13071" max="13071" width="9.140625" style="1"/>
    <col min="13072" max="13072" width="11.7109375" style="1" bestFit="1" customWidth="1"/>
    <col min="13073" max="13073" width="17.85546875" style="1" customWidth="1"/>
    <col min="13074" max="13316" width="9.140625" style="1"/>
    <col min="13317" max="13317" width="31.42578125" style="1" customWidth="1"/>
    <col min="13318" max="13318" width="9.140625" style="1"/>
    <col min="13319" max="13319" width="15.7109375" style="1" customWidth="1"/>
    <col min="13320" max="13320" width="14.28515625" style="1" customWidth="1"/>
    <col min="13321" max="13321" width="19.85546875" style="1" customWidth="1"/>
    <col min="13322" max="13322" width="16.28515625" style="1" customWidth="1"/>
    <col min="13323" max="13323" width="20.5703125" style="1" customWidth="1"/>
    <col min="13324" max="13324" width="18" style="1" customWidth="1"/>
    <col min="13325" max="13325" width="12.7109375" style="1" bestFit="1" customWidth="1"/>
    <col min="13326" max="13326" width="16.5703125" style="1" customWidth="1"/>
    <col min="13327" max="13327" width="9.140625" style="1"/>
    <col min="13328" max="13328" width="11.7109375" style="1" bestFit="1" customWidth="1"/>
    <col min="13329" max="13329" width="17.85546875" style="1" customWidth="1"/>
    <col min="13330" max="13572" width="9.140625" style="1"/>
    <col min="13573" max="13573" width="31.42578125" style="1" customWidth="1"/>
    <col min="13574" max="13574" width="9.140625" style="1"/>
    <col min="13575" max="13575" width="15.7109375" style="1" customWidth="1"/>
    <col min="13576" max="13576" width="14.28515625" style="1" customWidth="1"/>
    <col min="13577" max="13577" width="19.85546875" style="1" customWidth="1"/>
    <col min="13578" max="13578" width="16.28515625" style="1" customWidth="1"/>
    <col min="13579" max="13579" width="20.5703125" style="1" customWidth="1"/>
    <col min="13580" max="13580" width="18" style="1" customWidth="1"/>
    <col min="13581" max="13581" width="12.7109375" style="1" bestFit="1" customWidth="1"/>
    <col min="13582" max="13582" width="16.5703125" style="1" customWidth="1"/>
    <col min="13583" max="13583" width="9.140625" style="1"/>
    <col min="13584" max="13584" width="11.7109375" style="1" bestFit="1" customWidth="1"/>
    <col min="13585" max="13585" width="17.85546875" style="1" customWidth="1"/>
    <col min="13586" max="13828" width="9.140625" style="1"/>
    <col min="13829" max="13829" width="31.42578125" style="1" customWidth="1"/>
    <col min="13830" max="13830" width="9.140625" style="1"/>
    <col min="13831" max="13831" width="15.7109375" style="1" customWidth="1"/>
    <col min="13832" max="13832" width="14.28515625" style="1" customWidth="1"/>
    <col min="13833" max="13833" width="19.85546875" style="1" customWidth="1"/>
    <col min="13834" max="13834" width="16.28515625" style="1" customWidth="1"/>
    <col min="13835" max="13835" width="20.5703125" style="1" customWidth="1"/>
    <col min="13836" max="13836" width="18" style="1" customWidth="1"/>
    <col min="13837" max="13837" width="12.7109375" style="1" bestFit="1" customWidth="1"/>
    <col min="13838" max="13838" width="16.5703125" style="1" customWidth="1"/>
    <col min="13839" max="13839" width="9.140625" style="1"/>
    <col min="13840" max="13840" width="11.7109375" style="1" bestFit="1" customWidth="1"/>
    <col min="13841" max="13841" width="17.85546875" style="1" customWidth="1"/>
    <col min="13842" max="14084" width="9.140625" style="1"/>
    <col min="14085" max="14085" width="31.42578125" style="1" customWidth="1"/>
    <col min="14086" max="14086" width="9.140625" style="1"/>
    <col min="14087" max="14087" width="15.7109375" style="1" customWidth="1"/>
    <col min="14088" max="14088" width="14.28515625" style="1" customWidth="1"/>
    <col min="14089" max="14089" width="19.85546875" style="1" customWidth="1"/>
    <col min="14090" max="14090" width="16.28515625" style="1" customWidth="1"/>
    <col min="14091" max="14091" width="20.5703125" style="1" customWidth="1"/>
    <col min="14092" max="14092" width="18" style="1" customWidth="1"/>
    <col min="14093" max="14093" width="12.7109375" style="1" bestFit="1" customWidth="1"/>
    <col min="14094" max="14094" width="16.5703125" style="1" customWidth="1"/>
    <col min="14095" max="14095" width="9.140625" style="1"/>
    <col min="14096" max="14096" width="11.7109375" style="1" bestFit="1" customWidth="1"/>
    <col min="14097" max="14097" width="17.85546875" style="1" customWidth="1"/>
    <col min="14098" max="14340" width="9.140625" style="1"/>
    <col min="14341" max="14341" width="31.42578125" style="1" customWidth="1"/>
    <col min="14342" max="14342" width="9.140625" style="1"/>
    <col min="14343" max="14343" width="15.7109375" style="1" customWidth="1"/>
    <col min="14344" max="14344" width="14.28515625" style="1" customWidth="1"/>
    <col min="14345" max="14345" width="19.85546875" style="1" customWidth="1"/>
    <col min="14346" max="14346" width="16.28515625" style="1" customWidth="1"/>
    <col min="14347" max="14347" width="20.5703125" style="1" customWidth="1"/>
    <col min="14348" max="14348" width="18" style="1" customWidth="1"/>
    <col min="14349" max="14349" width="12.7109375" style="1" bestFit="1" customWidth="1"/>
    <col min="14350" max="14350" width="16.5703125" style="1" customWidth="1"/>
    <col min="14351" max="14351" width="9.140625" style="1"/>
    <col min="14352" max="14352" width="11.7109375" style="1" bestFit="1" customWidth="1"/>
    <col min="14353" max="14353" width="17.85546875" style="1" customWidth="1"/>
    <col min="14354" max="14596" width="9.140625" style="1"/>
    <col min="14597" max="14597" width="31.42578125" style="1" customWidth="1"/>
    <col min="14598" max="14598" width="9.140625" style="1"/>
    <col min="14599" max="14599" width="15.7109375" style="1" customWidth="1"/>
    <col min="14600" max="14600" width="14.28515625" style="1" customWidth="1"/>
    <col min="14601" max="14601" width="19.85546875" style="1" customWidth="1"/>
    <col min="14602" max="14602" width="16.28515625" style="1" customWidth="1"/>
    <col min="14603" max="14603" width="20.5703125" style="1" customWidth="1"/>
    <col min="14604" max="14604" width="18" style="1" customWidth="1"/>
    <col min="14605" max="14605" width="12.7109375" style="1" bestFit="1" customWidth="1"/>
    <col min="14606" max="14606" width="16.5703125" style="1" customWidth="1"/>
    <col min="14607" max="14607" width="9.140625" style="1"/>
    <col min="14608" max="14608" width="11.7109375" style="1" bestFit="1" customWidth="1"/>
    <col min="14609" max="14609" width="17.85546875" style="1" customWidth="1"/>
    <col min="14610" max="14852" width="9.140625" style="1"/>
    <col min="14853" max="14853" width="31.42578125" style="1" customWidth="1"/>
    <col min="14854" max="14854" width="9.140625" style="1"/>
    <col min="14855" max="14855" width="15.7109375" style="1" customWidth="1"/>
    <col min="14856" max="14856" width="14.28515625" style="1" customWidth="1"/>
    <col min="14857" max="14857" width="19.85546875" style="1" customWidth="1"/>
    <col min="14858" max="14858" width="16.28515625" style="1" customWidth="1"/>
    <col min="14859" max="14859" width="20.5703125" style="1" customWidth="1"/>
    <col min="14860" max="14860" width="18" style="1" customWidth="1"/>
    <col min="14861" max="14861" width="12.7109375" style="1" bestFit="1" customWidth="1"/>
    <col min="14862" max="14862" width="16.5703125" style="1" customWidth="1"/>
    <col min="14863" max="14863" width="9.140625" style="1"/>
    <col min="14864" max="14864" width="11.7109375" style="1" bestFit="1" customWidth="1"/>
    <col min="14865" max="14865" width="17.85546875" style="1" customWidth="1"/>
    <col min="14866" max="15108" width="9.140625" style="1"/>
    <col min="15109" max="15109" width="31.42578125" style="1" customWidth="1"/>
    <col min="15110" max="15110" width="9.140625" style="1"/>
    <col min="15111" max="15111" width="15.7109375" style="1" customWidth="1"/>
    <col min="15112" max="15112" width="14.28515625" style="1" customWidth="1"/>
    <col min="15113" max="15113" width="19.85546875" style="1" customWidth="1"/>
    <col min="15114" max="15114" width="16.28515625" style="1" customWidth="1"/>
    <col min="15115" max="15115" width="20.5703125" style="1" customWidth="1"/>
    <col min="15116" max="15116" width="18" style="1" customWidth="1"/>
    <col min="15117" max="15117" width="12.7109375" style="1" bestFit="1" customWidth="1"/>
    <col min="15118" max="15118" width="16.5703125" style="1" customWidth="1"/>
    <col min="15119" max="15119" width="9.140625" style="1"/>
    <col min="15120" max="15120" width="11.7109375" style="1" bestFit="1" customWidth="1"/>
    <col min="15121" max="15121" width="17.85546875" style="1" customWidth="1"/>
    <col min="15122" max="15364" width="9.140625" style="1"/>
    <col min="15365" max="15365" width="31.42578125" style="1" customWidth="1"/>
    <col min="15366" max="15366" width="9.140625" style="1"/>
    <col min="15367" max="15367" width="15.7109375" style="1" customWidth="1"/>
    <col min="15368" max="15368" width="14.28515625" style="1" customWidth="1"/>
    <col min="15369" max="15369" width="19.85546875" style="1" customWidth="1"/>
    <col min="15370" max="15370" width="16.28515625" style="1" customWidth="1"/>
    <col min="15371" max="15371" width="20.5703125" style="1" customWidth="1"/>
    <col min="15372" max="15372" width="18" style="1" customWidth="1"/>
    <col min="15373" max="15373" width="12.7109375" style="1" bestFit="1" customWidth="1"/>
    <col min="15374" max="15374" width="16.5703125" style="1" customWidth="1"/>
    <col min="15375" max="15375" width="9.140625" style="1"/>
    <col min="15376" max="15376" width="11.7109375" style="1" bestFit="1" customWidth="1"/>
    <col min="15377" max="15377" width="17.85546875" style="1" customWidth="1"/>
    <col min="15378" max="15620" width="9.140625" style="1"/>
    <col min="15621" max="15621" width="31.42578125" style="1" customWidth="1"/>
    <col min="15622" max="15622" width="9.140625" style="1"/>
    <col min="15623" max="15623" width="15.7109375" style="1" customWidth="1"/>
    <col min="15624" max="15624" width="14.28515625" style="1" customWidth="1"/>
    <col min="15625" max="15625" width="19.85546875" style="1" customWidth="1"/>
    <col min="15626" max="15626" width="16.28515625" style="1" customWidth="1"/>
    <col min="15627" max="15627" width="20.5703125" style="1" customWidth="1"/>
    <col min="15628" max="15628" width="18" style="1" customWidth="1"/>
    <col min="15629" max="15629" width="12.7109375" style="1" bestFit="1" customWidth="1"/>
    <col min="15630" max="15630" width="16.5703125" style="1" customWidth="1"/>
    <col min="15631" max="15631" width="9.140625" style="1"/>
    <col min="15632" max="15632" width="11.7109375" style="1" bestFit="1" customWidth="1"/>
    <col min="15633" max="15633" width="17.85546875" style="1" customWidth="1"/>
    <col min="15634" max="15876" width="9.140625" style="1"/>
    <col min="15877" max="15877" width="31.42578125" style="1" customWidth="1"/>
    <col min="15878" max="15878" width="9.140625" style="1"/>
    <col min="15879" max="15879" width="15.7109375" style="1" customWidth="1"/>
    <col min="15880" max="15880" width="14.28515625" style="1" customWidth="1"/>
    <col min="15881" max="15881" width="19.85546875" style="1" customWidth="1"/>
    <col min="15882" max="15882" width="16.28515625" style="1" customWidth="1"/>
    <col min="15883" max="15883" width="20.5703125" style="1" customWidth="1"/>
    <col min="15884" max="15884" width="18" style="1" customWidth="1"/>
    <col min="15885" max="15885" width="12.7109375" style="1" bestFit="1" customWidth="1"/>
    <col min="15886" max="15886" width="16.5703125" style="1" customWidth="1"/>
    <col min="15887" max="15887" width="9.140625" style="1"/>
    <col min="15888" max="15888" width="11.7109375" style="1" bestFit="1" customWidth="1"/>
    <col min="15889" max="15889" width="17.85546875" style="1" customWidth="1"/>
    <col min="15890" max="16132" width="9.140625" style="1"/>
    <col min="16133" max="16133" width="31.42578125" style="1" customWidth="1"/>
    <col min="16134" max="16134" width="9.140625" style="1"/>
    <col min="16135" max="16135" width="15.7109375" style="1" customWidth="1"/>
    <col min="16136" max="16136" width="14.28515625" style="1" customWidth="1"/>
    <col min="16137" max="16137" width="19.85546875" style="1" customWidth="1"/>
    <col min="16138" max="16138" width="16.28515625" style="1" customWidth="1"/>
    <col min="16139" max="16139" width="20.5703125" style="1" customWidth="1"/>
    <col min="16140" max="16140" width="18" style="1" customWidth="1"/>
    <col min="16141" max="16141" width="12.7109375" style="1" bestFit="1" customWidth="1"/>
    <col min="16142" max="16142" width="16.5703125" style="1" customWidth="1"/>
    <col min="16143" max="16143" width="9.140625" style="1"/>
    <col min="16144" max="16144" width="11.7109375" style="1" bestFit="1" customWidth="1"/>
    <col min="16145" max="16145" width="17.85546875" style="1" customWidth="1"/>
    <col min="16146" max="16384" width="9.140625" style="1"/>
  </cols>
  <sheetData>
    <row r="1" spans="1:22" ht="20.25">
      <c r="A1" s="715" t="s">
        <v>416</v>
      </c>
      <c r="B1" s="715"/>
      <c r="C1" s="1012" t="s">
        <v>463</v>
      </c>
      <c r="D1" s="1012"/>
      <c r="E1" s="1012"/>
      <c r="F1" s="1012"/>
      <c r="G1" s="1012"/>
      <c r="H1" s="1012"/>
      <c r="I1" s="1012"/>
      <c r="J1" s="1012"/>
      <c r="K1" s="716"/>
      <c r="L1" s="716"/>
    </row>
    <row r="2" spans="1:22" ht="21" thickBot="1">
      <c r="A2" s="715"/>
      <c r="B2" s="715"/>
      <c r="C2" s="899"/>
      <c r="D2" s="1013" t="s">
        <v>418</v>
      </c>
      <c r="E2" s="1013"/>
      <c r="F2" s="1013"/>
      <c r="G2" s="1013"/>
      <c r="H2" s="1013"/>
      <c r="I2" s="900"/>
      <c r="J2" s="900"/>
      <c r="K2" s="720"/>
      <c r="L2" s="716"/>
      <c r="N2" s="884"/>
      <c r="P2" s="884"/>
    </row>
    <row r="3" spans="1:22" ht="15.75">
      <c r="A3" s="723">
        <v>625</v>
      </c>
      <c r="B3" s="724"/>
      <c r="C3" s="724"/>
      <c r="D3" s="724"/>
      <c r="E3" s="724"/>
      <c r="F3" s="725" t="s">
        <v>419</v>
      </c>
      <c r="G3" s="725" t="s">
        <v>420</v>
      </c>
      <c r="H3" s="725" t="s">
        <v>421</v>
      </c>
      <c r="I3" s="725" t="s">
        <v>422</v>
      </c>
      <c r="J3" s="725" t="s">
        <v>423</v>
      </c>
      <c r="K3" s="725" t="s">
        <v>335</v>
      </c>
      <c r="L3" s="726" t="s">
        <v>342</v>
      </c>
      <c r="N3" s="884"/>
    </row>
    <row r="4" spans="1:22" ht="15.75">
      <c r="A4" s="982" t="s">
        <v>426</v>
      </c>
      <c r="B4" s="983"/>
      <c r="C4" s="983"/>
      <c r="D4" s="984"/>
      <c r="E4" s="729" t="s">
        <v>427</v>
      </c>
      <c r="F4" s="730">
        <f>F5</f>
        <v>1357</v>
      </c>
      <c r="G4" s="731">
        <f>G5</f>
        <v>9494165</v>
      </c>
      <c r="H4" s="731">
        <f>H5+H6</f>
        <v>2200000</v>
      </c>
      <c r="I4" s="731">
        <f>I5</f>
        <v>700000.00399999996</v>
      </c>
      <c r="J4" s="731">
        <f>J5+J6</f>
        <v>800000</v>
      </c>
      <c r="K4" s="731">
        <f>K6+K5</f>
        <v>6897577</v>
      </c>
      <c r="L4" s="732">
        <f>L7+L6+L5</f>
        <v>20091742.004000001</v>
      </c>
      <c r="M4" s="1011"/>
      <c r="N4" s="1011"/>
      <c r="O4" s="1011"/>
      <c r="P4" s="1011"/>
      <c r="Q4" s="1011"/>
      <c r="R4" s="1011"/>
      <c r="S4" s="885"/>
      <c r="T4" s="885"/>
      <c r="U4" s="885"/>
      <c r="V4" s="885"/>
    </row>
    <row r="5" spans="1:22" ht="15.75">
      <c r="A5" s="737"/>
      <c r="B5" s="738"/>
      <c r="C5" s="739"/>
      <c r="D5" s="739"/>
      <c r="E5" s="740" t="s">
        <v>428</v>
      </c>
      <c r="F5" s="741">
        <f>F9+F17+F21+F33+F41+F49+F57+F61+F69+F77+F85+F93++F105+F111+F127</f>
        <v>1357</v>
      </c>
      <c r="G5" s="742">
        <f>G9+G17+G21+G29+G33+G41++G49+G57+G61+G69++G77+G85+G93+G105+G111+G127</f>
        <v>9494165</v>
      </c>
      <c r="H5" s="742">
        <f>H9+H17+H21+H33+H41+H49+H57+H61+H69+H77+H85+H93+H105+H111+H127</f>
        <v>1954500</v>
      </c>
      <c r="I5" s="742">
        <f>I41+I93+I127</f>
        <v>700000.00399999996</v>
      </c>
      <c r="J5" s="742">
        <v>250000</v>
      </c>
      <c r="K5" s="742">
        <f>K45+K85+K93+K108+K138</f>
        <v>6433869</v>
      </c>
      <c r="L5" s="742">
        <f>G5+H5+I5+J5+K5</f>
        <v>18832534.004000001</v>
      </c>
      <c r="M5" s="1010"/>
      <c r="N5" s="1011"/>
      <c r="O5" s="1011"/>
      <c r="P5" s="1011"/>
      <c r="Q5" s="1011"/>
      <c r="R5" s="1011"/>
      <c r="S5" s="885"/>
      <c r="T5" s="885"/>
      <c r="U5" s="885"/>
      <c r="V5" s="885"/>
    </row>
    <row r="6" spans="1:22" ht="15.75">
      <c r="A6" s="737"/>
      <c r="B6" s="738"/>
      <c r="C6" s="739"/>
      <c r="D6" s="739"/>
      <c r="E6" s="740" t="s">
        <v>429</v>
      </c>
      <c r="F6" s="741">
        <f>F10+F18+F22+F34+F42+F58+F62+F78+F90+F94+F106+F112+F128</f>
        <v>0</v>
      </c>
      <c r="G6" s="742">
        <v>0</v>
      </c>
      <c r="H6" s="742">
        <v>245500</v>
      </c>
      <c r="I6" s="742">
        <v>0</v>
      </c>
      <c r="J6" s="746">
        <v>550000</v>
      </c>
      <c r="K6" s="746">
        <f>K42+K86</f>
        <v>463708</v>
      </c>
      <c r="L6" s="748">
        <f>G6+H6+I6+J6+K6</f>
        <v>1259208</v>
      </c>
      <c r="M6" s="901"/>
      <c r="N6" s="885"/>
      <c r="O6" s="1010"/>
      <c r="P6" s="1011"/>
      <c r="Q6" s="1010"/>
      <c r="R6" s="1010"/>
      <c r="S6" s="901"/>
      <c r="T6" s="901"/>
      <c r="U6" s="885"/>
      <c r="V6" s="885"/>
    </row>
    <row r="7" spans="1:22" ht="15.75">
      <c r="A7" s="737"/>
      <c r="B7" s="738"/>
      <c r="C7" s="739"/>
      <c r="D7" s="739"/>
      <c r="E7" s="740" t="s">
        <v>430</v>
      </c>
      <c r="F7" s="741">
        <f>F11+F19+F23+F35+F43+F59+F63+F79+F91+F95+F107+F113+F129</f>
        <v>0</v>
      </c>
      <c r="G7" s="742"/>
      <c r="H7" s="742"/>
      <c r="I7" s="742"/>
      <c r="J7" s="742"/>
      <c r="K7" s="742"/>
      <c r="L7" s="748"/>
      <c r="M7" s="901"/>
      <c r="N7" s="901"/>
      <c r="O7" s="885"/>
      <c r="P7" s="885"/>
      <c r="Q7" s="901"/>
      <c r="R7" s="901"/>
      <c r="S7" s="901"/>
      <c r="T7" s="901"/>
      <c r="U7" s="885"/>
      <c r="V7" s="885"/>
    </row>
    <row r="8" spans="1:22" ht="18.75" customHeight="1">
      <c r="A8" s="750"/>
      <c r="B8" s="751">
        <v>160</v>
      </c>
      <c r="C8" s="986" t="s">
        <v>431</v>
      </c>
      <c r="D8" s="987"/>
      <c r="E8" s="987"/>
      <c r="F8" s="752">
        <f t="shared" ref="F8:L8" si="0">F12</f>
        <v>7</v>
      </c>
      <c r="G8" s="753">
        <v>67229.36</v>
      </c>
      <c r="H8" s="753">
        <v>7750</v>
      </c>
      <c r="I8" s="753">
        <v>0</v>
      </c>
      <c r="J8" s="753">
        <f>J9+J10</f>
        <v>200000</v>
      </c>
      <c r="K8" s="753">
        <f t="shared" si="0"/>
        <v>0</v>
      </c>
      <c r="L8" s="754">
        <f t="shared" si="0"/>
        <v>274979.33999999997</v>
      </c>
      <c r="M8" s="901"/>
      <c r="N8" s="901"/>
      <c r="O8" s="885"/>
      <c r="P8" s="885"/>
      <c r="Q8" s="901"/>
      <c r="R8" s="901"/>
      <c r="S8" s="901"/>
      <c r="T8" s="901"/>
      <c r="U8" s="885"/>
      <c r="V8" s="885"/>
    </row>
    <row r="9" spans="1:22" ht="15.75">
      <c r="A9" s="737"/>
      <c r="B9" s="738"/>
      <c r="C9" s="739"/>
      <c r="D9" s="739"/>
      <c r="E9" s="740" t="s">
        <v>428</v>
      </c>
      <c r="F9" s="741">
        <f>F13</f>
        <v>7</v>
      </c>
      <c r="G9" s="746">
        <v>67229.34</v>
      </c>
      <c r="H9" s="742">
        <v>7750</v>
      </c>
      <c r="I9" s="742"/>
      <c r="J9" s="742">
        <v>50000</v>
      </c>
      <c r="K9" s="742"/>
      <c r="L9" s="748">
        <f>L13</f>
        <v>124979.34</v>
      </c>
      <c r="M9" s="901"/>
      <c r="N9" s="901"/>
      <c r="O9" s="901"/>
      <c r="P9" s="901"/>
      <c r="Q9" s="901"/>
      <c r="R9" s="901"/>
      <c r="S9" s="901"/>
      <c r="T9" s="901"/>
      <c r="U9" s="885"/>
      <c r="V9" s="885"/>
    </row>
    <row r="10" spans="1:22" ht="15.75">
      <c r="A10" s="737"/>
      <c r="B10" s="738"/>
      <c r="C10" s="739"/>
      <c r="D10" s="739"/>
      <c r="E10" s="740" t="s">
        <v>429</v>
      </c>
      <c r="F10" s="741">
        <f>F14</f>
        <v>0</v>
      </c>
      <c r="G10" s="746"/>
      <c r="H10" s="742"/>
      <c r="I10" s="742"/>
      <c r="J10" s="742">
        <v>150000</v>
      </c>
      <c r="K10" s="742"/>
      <c r="L10" s="748">
        <f>L14</f>
        <v>150000</v>
      </c>
      <c r="M10" s="901"/>
      <c r="N10" s="901"/>
      <c r="O10" s="901"/>
      <c r="P10" s="901"/>
      <c r="Q10" s="901"/>
      <c r="R10" s="901"/>
      <c r="S10" s="901"/>
      <c r="T10" s="901"/>
      <c r="U10" s="885"/>
      <c r="V10" s="885"/>
    </row>
    <row r="11" spans="1:22" ht="15.75">
      <c r="A11" s="737"/>
      <c r="B11" s="738"/>
      <c r="C11" s="739"/>
      <c r="D11" s="739"/>
      <c r="E11" s="740" t="s">
        <v>430</v>
      </c>
      <c r="F11" s="741">
        <f>F15</f>
        <v>0</v>
      </c>
      <c r="G11" s="746"/>
      <c r="H11" s="742"/>
      <c r="I11" s="742"/>
      <c r="J11" s="742"/>
      <c r="K11" s="742"/>
      <c r="L11" s="748"/>
      <c r="M11" s="901"/>
      <c r="N11" s="901"/>
      <c r="O11" s="901"/>
      <c r="P11" s="901"/>
      <c r="Q11" s="901"/>
      <c r="R11" s="901"/>
      <c r="S11" s="901"/>
      <c r="T11" s="901"/>
      <c r="U11" s="885"/>
      <c r="V11" s="885"/>
    </row>
    <row r="12" spans="1:22" ht="15.75">
      <c r="A12" s="762"/>
      <c r="B12" s="763">
        <v>16013</v>
      </c>
      <c r="C12" s="764"/>
      <c r="D12" s="988" t="s">
        <v>431</v>
      </c>
      <c r="E12" s="988"/>
      <c r="F12" s="765">
        <f>F15+F14+F13</f>
        <v>7</v>
      </c>
      <c r="G12" s="766">
        <v>67229.36</v>
      </c>
      <c r="H12" s="766">
        <v>7750</v>
      </c>
      <c r="I12" s="766">
        <v>0</v>
      </c>
      <c r="J12" s="766">
        <f>J13+J14</f>
        <v>200000</v>
      </c>
      <c r="K12" s="766">
        <f>K13+K14+K15</f>
        <v>0</v>
      </c>
      <c r="L12" s="767">
        <f>L15+L14+L13</f>
        <v>274979.33999999997</v>
      </c>
      <c r="M12" s="901"/>
      <c r="N12" s="901"/>
      <c r="O12" s="901"/>
      <c r="P12" s="901"/>
      <c r="Q12" s="901"/>
      <c r="R12" s="902"/>
      <c r="S12" s="901"/>
      <c r="T12" s="901"/>
      <c r="U12" s="885"/>
      <c r="V12" s="885"/>
    </row>
    <row r="13" spans="1:22" ht="15.75">
      <c r="A13" s="737"/>
      <c r="B13" s="770"/>
      <c r="C13" s="739"/>
      <c r="D13" s="739"/>
      <c r="E13" s="740" t="s">
        <v>428</v>
      </c>
      <c r="F13" s="741">
        <f>'[1] 1.Zyra e Kryetarit '!D26</f>
        <v>7</v>
      </c>
      <c r="G13" s="746">
        <v>67229.34</v>
      </c>
      <c r="H13" s="742">
        <v>7750</v>
      </c>
      <c r="I13" s="742"/>
      <c r="J13" s="742">
        <v>50000</v>
      </c>
      <c r="K13" s="742"/>
      <c r="L13" s="748">
        <f>G13+H13+I13+J13+K13</f>
        <v>124979.34</v>
      </c>
      <c r="M13" s="901"/>
      <c r="N13" s="901"/>
      <c r="O13" s="901"/>
      <c r="P13" s="901"/>
      <c r="Q13" s="901"/>
      <c r="R13" s="902"/>
      <c r="S13" s="901"/>
      <c r="T13" s="901"/>
      <c r="U13" s="885"/>
      <c r="V13" s="885"/>
    </row>
    <row r="14" spans="1:22" ht="15.75">
      <c r="A14" s="737"/>
      <c r="B14" s="770"/>
      <c r="C14" s="739"/>
      <c r="D14" s="739"/>
      <c r="E14" s="740" t="s">
        <v>429</v>
      </c>
      <c r="F14" s="741"/>
      <c r="G14" s="746"/>
      <c r="H14" s="746"/>
      <c r="I14" s="746"/>
      <c r="J14" s="746">
        <v>150000</v>
      </c>
      <c r="K14" s="746"/>
      <c r="L14" s="748">
        <f>G14+H14+I14+J14+K14</f>
        <v>150000</v>
      </c>
      <c r="M14" s="901"/>
      <c r="N14" s="901"/>
      <c r="O14" s="901"/>
      <c r="P14" s="901"/>
      <c r="Q14" s="901"/>
      <c r="R14" s="902"/>
      <c r="S14" s="901"/>
      <c r="T14" s="901"/>
      <c r="U14" s="885"/>
      <c r="V14" s="885"/>
    </row>
    <row r="15" spans="1:22" ht="15.75">
      <c r="A15" s="737"/>
      <c r="B15" s="770"/>
      <c r="C15" s="739"/>
      <c r="D15" s="739"/>
      <c r="E15" s="740" t="s">
        <v>430</v>
      </c>
      <c r="F15" s="741">
        <v>0</v>
      </c>
      <c r="G15" s="746"/>
      <c r="H15" s="742"/>
      <c r="I15" s="742"/>
      <c r="J15" s="742"/>
      <c r="K15" s="742"/>
      <c r="L15" s="748"/>
      <c r="M15" s="901"/>
      <c r="N15" s="901"/>
      <c r="O15" s="901"/>
      <c r="P15" s="901"/>
      <c r="Q15" s="901"/>
      <c r="R15" s="902"/>
      <c r="S15" s="901"/>
      <c r="T15" s="901"/>
      <c r="U15" s="885"/>
      <c r="V15" s="885"/>
    </row>
    <row r="16" spans="1:22" ht="18.75" customHeight="1">
      <c r="A16" s="750"/>
      <c r="B16" s="751">
        <v>169</v>
      </c>
      <c r="C16" s="986" t="s">
        <v>432</v>
      </c>
      <c r="D16" s="986"/>
      <c r="E16" s="986"/>
      <c r="F16" s="752">
        <f>F17</f>
        <v>0</v>
      </c>
      <c r="G16" s="753">
        <v>121774.92599999999</v>
      </c>
      <c r="H16" s="753">
        <v>50500</v>
      </c>
      <c r="I16" s="753">
        <v>0</v>
      </c>
      <c r="J16" s="753">
        <v>0</v>
      </c>
      <c r="K16" s="753">
        <f>K17+K18+K19</f>
        <v>0</v>
      </c>
      <c r="L16" s="754">
        <f>L19+L18+L17</f>
        <v>172274.92599999998</v>
      </c>
      <c r="M16" s="901"/>
      <c r="N16" s="901"/>
      <c r="O16" s="902"/>
      <c r="P16" s="901"/>
      <c r="Q16" s="903"/>
      <c r="R16" s="903"/>
      <c r="S16" s="901"/>
      <c r="T16" s="901"/>
      <c r="U16" s="885"/>
      <c r="V16" s="885"/>
    </row>
    <row r="17" spans="1:22" ht="15.75">
      <c r="A17" s="737"/>
      <c r="B17" s="773"/>
      <c r="C17" s="739"/>
      <c r="D17" s="739"/>
      <c r="E17" s="740" t="s">
        <v>428</v>
      </c>
      <c r="F17" s="741">
        <f>'[1]Zyra e Kuvendit'!D26</f>
        <v>0</v>
      </c>
      <c r="G17" s="742">
        <v>121774.92599999999</v>
      </c>
      <c r="H17" s="742">
        <v>35500</v>
      </c>
      <c r="I17" s="742"/>
      <c r="J17" s="742"/>
      <c r="K17" s="742"/>
      <c r="L17" s="774">
        <f>G17+H17+I17+J17+K17</f>
        <v>157274.92599999998</v>
      </c>
      <c r="M17" s="901"/>
      <c r="N17" s="901"/>
      <c r="O17" s="902"/>
      <c r="P17" s="901"/>
      <c r="Q17" s="901"/>
      <c r="R17" s="901"/>
      <c r="S17" s="901"/>
      <c r="T17" s="901"/>
      <c r="U17" s="885"/>
      <c r="V17" s="885"/>
    </row>
    <row r="18" spans="1:22" ht="15.75">
      <c r="A18" s="737"/>
      <c r="B18" s="773"/>
      <c r="C18" s="739"/>
      <c r="D18" s="739"/>
      <c r="E18" s="740" t="s">
        <v>429</v>
      </c>
      <c r="F18" s="741"/>
      <c r="G18" s="742"/>
      <c r="H18" s="742">
        <v>15000</v>
      </c>
      <c r="I18" s="742"/>
      <c r="J18" s="742"/>
      <c r="K18" s="742"/>
      <c r="L18" s="774">
        <f>G18+H18+I18+J18+K18</f>
        <v>15000</v>
      </c>
      <c r="M18" s="901"/>
      <c r="N18" s="901"/>
      <c r="O18" s="902"/>
      <c r="P18" s="901"/>
      <c r="Q18" s="901"/>
      <c r="R18" s="901"/>
      <c r="S18" s="901"/>
      <c r="T18" s="901"/>
      <c r="U18" s="885"/>
      <c r="V18" s="885"/>
    </row>
    <row r="19" spans="1:22" ht="15.75">
      <c r="A19" s="737"/>
      <c r="B19" s="773"/>
      <c r="C19" s="739"/>
      <c r="D19" s="739"/>
      <c r="E19" s="740" t="s">
        <v>430</v>
      </c>
      <c r="F19" s="741"/>
      <c r="G19" s="742"/>
      <c r="H19" s="742"/>
      <c r="I19" s="742"/>
      <c r="J19" s="742"/>
      <c r="K19" s="742"/>
      <c r="L19" s="779"/>
      <c r="M19" s="901"/>
      <c r="N19" s="901"/>
      <c r="O19" s="902"/>
      <c r="P19" s="901"/>
      <c r="Q19" s="901"/>
      <c r="R19" s="901"/>
      <c r="S19" s="901"/>
      <c r="T19" s="901"/>
      <c r="U19" s="885"/>
      <c r="V19" s="885"/>
    </row>
    <row r="20" spans="1:22" ht="18.75" customHeight="1">
      <c r="A20" s="782"/>
      <c r="B20" s="751">
        <v>163</v>
      </c>
      <c r="C20" s="986" t="s">
        <v>433</v>
      </c>
      <c r="D20" s="986"/>
      <c r="E20" s="986"/>
      <c r="F20" s="752">
        <f>F21</f>
        <v>46</v>
      </c>
      <c r="G20" s="753">
        <v>341103.462</v>
      </c>
      <c r="H20" s="753">
        <f>H21+H22</f>
        <v>325900</v>
      </c>
      <c r="I20" s="753">
        <v>0</v>
      </c>
      <c r="J20" s="753">
        <v>0</v>
      </c>
      <c r="K20" s="753">
        <f>K23+K22+K21</f>
        <v>0</v>
      </c>
      <c r="L20" s="754">
        <f>L23+L22+L21</f>
        <v>676897.48600000003</v>
      </c>
      <c r="M20" s="901"/>
      <c r="N20" s="901"/>
      <c r="O20" s="902"/>
      <c r="P20" s="901"/>
      <c r="Q20" s="901"/>
      <c r="R20" s="901"/>
      <c r="S20" s="901"/>
      <c r="T20" s="901"/>
      <c r="U20" s="885"/>
      <c r="V20" s="885"/>
    </row>
    <row r="21" spans="1:22" ht="15.75">
      <c r="A21" s="737"/>
      <c r="B21" s="738"/>
      <c r="C21" s="739"/>
      <c r="D21" s="739"/>
      <c r="E21" s="740" t="s">
        <v>428</v>
      </c>
      <c r="F21" s="741">
        <f>F25+F29</f>
        <v>46</v>
      </c>
      <c r="G21" s="742">
        <v>341103.84</v>
      </c>
      <c r="H21" s="742">
        <f>H25+H29</f>
        <v>200900</v>
      </c>
      <c r="I21" s="742"/>
      <c r="J21" s="742"/>
      <c r="K21" s="742"/>
      <c r="L21" s="742">
        <f>L25+L29</f>
        <v>551897.48600000003</v>
      </c>
      <c r="M21" s="901"/>
      <c r="N21" s="903"/>
      <c r="O21" s="903"/>
      <c r="P21" s="903"/>
      <c r="Q21" s="901"/>
      <c r="R21" s="901"/>
      <c r="S21" s="901"/>
      <c r="T21" s="901"/>
      <c r="U21" s="885"/>
      <c r="V21" s="885"/>
    </row>
    <row r="22" spans="1:22" ht="15.75">
      <c r="A22" s="737"/>
      <c r="B22" s="738"/>
      <c r="C22" s="739"/>
      <c r="D22" s="739"/>
      <c r="E22" s="740" t="s">
        <v>429</v>
      </c>
      <c r="F22" s="741"/>
      <c r="G22" s="742">
        <v>0</v>
      </c>
      <c r="H22" s="742">
        <v>125000</v>
      </c>
      <c r="I22" s="742"/>
      <c r="J22" s="742"/>
      <c r="K22" s="742"/>
      <c r="L22" s="748">
        <f>G22+H22+I22+J22+K22</f>
        <v>125000</v>
      </c>
      <c r="M22" s="901"/>
      <c r="N22" s="901"/>
      <c r="O22" s="901"/>
      <c r="P22" s="901"/>
      <c r="Q22" s="901"/>
      <c r="R22" s="901"/>
      <c r="S22" s="901"/>
      <c r="T22" s="901"/>
      <c r="U22" s="885"/>
      <c r="V22" s="885"/>
    </row>
    <row r="23" spans="1:22" ht="15.75">
      <c r="A23" s="737"/>
      <c r="B23" s="738"/>
      <c r="C23" s="739"/>
      <c r="D23" s="739"/>
      <c r="E23" s="740" t="s">
        <v>430</v>
      </c>
      <c r="F23" s="741"/>
      <c r="G23" s="742">
        <v>0</v>
      </c>
      <c r="H23" s="742">
        <v>0</v>
      </c>
      <c r="I23" s="742"/>
      <c r="J23" s="742"/>
      <c r="K23" s="742"/>
      <c r="L23" s="748"/>
      <c r="M23" s="901"/>
      <c r="N23" s="901"/>
      <c r="O23" s="901"/>
      <c r="P23" s="901"/>
      <c r="Q23" s="901"/>
      <c r="R23" s="901"/>
      <c r="S23" s="901"/>
      <c r="T23" s="901"/>
      <c r="U23" s="885"/>
      <c r="V23" s="885"/>
    </row>
    <row r="24" spans="1:22" ht="15.75">
      <c r="A24" s="783"/>
      <c r="B24" s="784">
        <v>16313</v>
      </c>
      <c r="C24" s="785"/>
      <c r="D24" s="979" t="s">
        <v>30</v>
      </c>
      <c r="E24" s="979"/>
      <c r="F24" s="786">
        <f>F25+F26+F27</f>
        <v>45</v>
      </c>
      <c r="G24" s="787">
        <v>341103.462</v>
      </c>
      <c r="H24" s="787">
        <v>319700</v>
      </c>
      <c r="I24" s="787">
        <v>0</v>
      </c>
      <c r="J24" s="787">
        <v>0</v>
      </c>
      <c r="K24" s="787">
        <f>K25+K26+K27</f>
        <v>0</v>
      </c>
      <c r="L24" s="788">
        <f t="shared" ref="L24:L29" si="1">G24+H24+I24+J24+K24</f>
        <v>660803.46200000006</v>
      </c>
      <c r="M24" s="901"/>
      <c r="N24" s="901"/>
      <c r="O24" s="901"/>
      <c r="P24" s="901"/>
      <c r="Q24" s="901"/>
      <c r="R24" s="901"/>
      <c r="S24" s="901"/>
      <c r="T24" s="901"/>
      <c r="U24" s="885"/>
      <c r="V24" s="885"/>
    </row>
    <row r="25" spans="1:22" ht="15.75">
      <c r="A25" s="737"/>
      <c r="B25" s="738"/>
      <c r="C25" s="739"/>
      <c r="D25" s="739"/>
      <c r="E25" s="740" t="s">
        <v>428</v>
      </c>
      <c r="F25" s="741">
        <f>'[1]2.Administrata'!D27</f>
        <v>45</v>
      </c>
      <c r="G25" s="742">
        <v>341103.462</v>
      </c>
      <c r="H25" s="742">
        <v>194700</v>
      </c>
      <c r="I25" s="742"/>
      <c r="J25" s="742"/>
      <c r="K25" s="742"/>
      <c r="L25" s="774">
        <f t="shared" si="1"/>
        <v>535803.46200000006</v>
      </c>
      <c r="M25" s="885"/>
      <c r="N25" s="901"/>
      <c r="O25" s="901"/>
      <c r="P25" s="885"/>
      <c r="Q25" s="901"/>
      <c r="R25" s="901"/>
      <c r="S25" s="901"/>
      <c r="T25" s="901"/>
      <c r="U25" s="885"/>
      <c r="V25" s="885"/>
    </row>
    <row r="26" spans="1:22" ht="15.75">
      <c r="A26" s="737"/>
      <c r="B26" s="738"/>
      <c r="C26" s="739"/>
      <c r="D26" s="739"/>
      <c r="E26" s="740" t="s">
        <v>429</v>
      </c>
      <c r="F26" s="741"/>
      <c r="G26" s="742"/>
      <c r="H26" s="742">
        <v>125000</v>
      </c>
      <c r="I26" s="742"/>
      <c r="J26" s="742"/>
      <c r="K26" s="742"/>
      <c r="L26" s="774">
        <f t="shared" si="1"/>
        <v>125000</v>
      </c>
      <c r="M26" s="885"/>
      <c r="N26" s="901"/>
      <c r="O26" s="901"/>
      <c r="P26" s="885"/>
      <c r="Q26" s="885"/>
      <c r="R26" s="885"/>
      <c r="S26" s="885"/>
      <c r="T26" s="885"/>
      <c r="U26" s="885"/>
      <c r="V26" s="885"/>
    </row>
    <row r="27" spans="1:22" ht="15.75">
      <c r="A27" s="737"/>
      <c r="B27" s="738"/>
      <c r="C27" s="739"/>
      <c r="D27" s="739"/>
      <c r="E27" s="740" t="s">
        <v>430</v>
      </c>
      <c r="F27" s="741"/>
      <c r="G27" s="742"/>
      <c r="H27" s="742"/>
      <c r="I27" s="742"/>
      <c r="J27" s="742"/>
      <c r="K27" s="742"/>
      <c r="L27" s="774"/>
      <c r="M27" s="885"/>
      <c r="N27" s="901"/>
      <c r="O27" s="901"/>
      <c r="P27" s="885"/>
      <c r="Q27" s="885"/>
      <c r="R27" s="885"/>
      <c r="S27" s="885"/>
      <c r="T27" s="885"/>
      <c r="U27" s="885"/>
      <c r="V27" s="885"/>
    </row>
    <row r="28" spans="1:22" ht="15.75">
      <c r="A28" s="737"/>
      <c r="B28" s="738">
        <v>16502</v>
      </c>
      <c r="C28" s="785"/>
      <c r="D28" s="979" t="s">
        <v>434</v>
      </c>
      <c r="E28" s="979"/>
      <c r="F28" s="786">
        <f>F29+F30+F31</f>
        <v>1</v>
      </c>
      <c r="G28" s="787">
        <v>9894.0240000000013</v>
      </c>
      <c r="H28" s="787">
        <v>6200</v>
      </c>
      <c r="I28" s="787">
        <v>0</v>
      </c>
      <c r="J28" s="787">
        <v>0</v>
      </c>
      <c r="K28" s="787"/>
      <c r="L28" s="788">
        <f t="shared" si="1"/>
        <v>16094.024000000001</v>
      </c>
      <c r="M28" s="885"/>
      <c r="N28" s="901"/>
      <c r="O28" s="901"/>
      <c r="P28" s="901"/>
      <c r="Q28" s="901"/>
      <c r="R28" s="885"/>
      <c r="S28" s="885"/>
      <c r="T28" s="885"/>
      <c r="U28" s="885"/>
      <c r="V28" s="885"/>
    </row>
    <row r="29" spans="1:22" ht="15.75">
      <c r="A29" s="737"/>
      <c r="B29" s="738"/>
      <c r="C29" s="739"/>
      <c r="D29" s="739"/>
      <c r="E29" s="740" t="s">
        <v>428</v>
      </c>
      <c r="F29" s="741">
        <f>'[1]Zyra per barazi Gjinore'!C26</f>
        <v>1</v>
      </c>
      <c r="G29" s="742">
        <v>9894.0240000000013</v>
      </c>
      <c r="H29" s="742">
        <v>6200</v>
      </c>
      <c r="I29" s="742"/>
      <c r="J29" s="742"/>
      <c r="K29" s="742"/>
      <c r="L29" s="774">
        <f t="shared" si="1"/>
        <v>16094.024000000001</v>
      </c>
      <c r="M29" s="885"/>
      <c r="N29" s="901"/>
      <c r="O29" s="901"/>
      <c r="P29" s="901"/>
      <c r="Q29" s="904"/>
      <c r="R29" s="885"/>
      <c r="S29" s="885"/>
      <c r="T29" s="885"/>
      <c r="U29" s="885"/>
      <c r="V29" s="885"/>
    </row>
    <row r="30" spans="1:22" ht="15.75">
      <c r="A30" s="737"/>
      <c r="B30" s="738"/>
      <c r="C30" s="739"/>
      <c r="D30" s="739"/>
      <c r="E30" s="740" t="s">
        <v>429</v>
      </c>
      <c r="F30" s="741"/>
      <c r="G30" s="742"/>
      <c r="H30" s="742"/>
      <c r="I30" s="742"/>
      <c r="J30" s="742"/>
      <c r="K30" s="742"/>
      <c r="L30" s="774"/>
      <c r="M30" s="885"/>
      <c r="N30" s="901"/>
      <c r="O30" s="901"/>
      <c r="P30" s="901"/>
      <c r="Q30" s="901"/>
      <c r="R30" s="885"/>
      <c r="S30" s="885"/>
      <c r="T30" s="885"/>
      <c r="U30" s="885"/>
      <c r="V30" s="885"/>
    </row>
    <row r="31" spans="1:22" ht="15.75">
      <c r="A31" s="737"/>
      <c r="B31" s="738"/>
      <c r="C31" s="739"/>
      <c r="D31" s="739"/>
      <c r="E31" s="740" t="s">
        <v>430</v>
      </c>
      <c r="F31" s="741"/>
      <c r="G31" s="742"/>
      <c r="H31" s="742"/>
      <c r="I31" s="742"/>
      <c r="J31" s="742"/>
      <c r="K31" s="742"/>
      <c r="L31" s="774"/>
      <c r="M31" s="885"/>
      <c r="N31" s="901"/>
      <c r="O31" s="901"/>
      <c r="P31" s="901"/>
      <c r="Q31" s="885"/>
      <c r="R31" s="885"/>
      <c r="S31" s="885"/>
      <c r="T31" s="885"/>
      <c r="U31" s="885"/>
      <c r="V31" s="885"/>
    </row>
    <row r="32" spans="1:22" ht="18.75" customHeight="1">
      <c r="A32" s="782"/>
      <c r="B32" s="751">
        <v>175</v>
      </c>
      <c r="C32" s="986" t="s">
        <v>435</v>
      </c>
      <c r="D32" s="986"/>
      <c r="E32" s="986"/>
      <c r="F32" s="752">
        <f>F36</f>
        <v>23</v>
      </c>
      <c r="G32" s="753">
        <v>156785.87400000001</v>
      </c>
      <c r="H32" s="753">
        <v>28000</v>
      </c>
      <c r="I32" s="753">
        <v>0</v>
      </c>
      <c r="J32" s="753">
        <v>80000</v>
      </c>
      <c r="K32" s="753">
        <f t="shared" ref="K32:L34" si="2">K36</f>
        <v>0</v>
      </c>
      <c r="L32" s="754">
        <f t="shared" si="2"/>
        <v>264785.87400000001</v>
      </c>
      <c r="M32" s="885"/>
      <c r="N32" s="901"/>
      <c r="O32" s="901"/>
      <c r="P32" s="901"/>
      <c r="Q32" s="885"/>
      <c r="R32" s="885"/>
      <c r="S32" s="885"/>
      <c r="T32" s="885"/>
      <c r="U32" s="885"/>
      <c r="V32" s="885"/>
    </row>
    <row r="33" spans="1:22" ht="15.75">
      <c r="A33" s="737"/>
      <c r="B33" s="738"/>
      <c r="C33" s="739"/>
      <c r="D33" s="739"/>
      <c r="E33" s="740" t="s">
        <v>428</v>
      </c>
      <c r="F33" s="741">
        <f>F37</f>
        <v>23</v>
      </c>
      <c r="G33" s="742">
        <v>156785.87400000001</v>
      </c>
      <c r="H33" s="742">
        <v>17500</v>
      </c>
      <c r="I33" s="742"/>
      <c r="J33" s="742">
        <v>0</v>
      </c>
      <c r="K33" s="742">
        <f t="shared" si="2"/>
        <v>0</v>
      </c>
      <c r="L33" s="748">
        <f t="shared" si="2"/>
        <v>174285.87400000001</v>
      </c>
      <c r="M33" s="885"/>
      <c r="N33" s="901"/>
      <c r="O33" s="885"/>
      <c r="P33" s="901"/>
      <c r="Q33" s="885"/>
      <c r="R33" s="885"/>
      <c r="S33" s="885"/>
      <c r="T33" s="885"/>
      <c r="U33" s="885"/>
      <c r="V33" s="885"/>
    </row>
    <row r="34" spans="1:22" ht="15.75">
      <c r="A34" s="737"/>
      <c r="B34" s="738"/>
      <c r="C34" s="739"/>
      <c r="D34" s="739"/>
      <c r="E34" s="740" t="s">
        <v>429</v>
      </c>
      <c r="F34" s="741"/>
      <c r="G34" s="742"/>
      <c r="H34" s="742">
        <v>10500</v>
      </c>
      <c r="I34" s="742"/>
      <c r="J34" s="742">
        <v>80000</v>
      </c>
      <c r="K34" s="742">
        <f t="shared" si="2"/>
        <v>0</v>
      </c>
      <c r="L34" s="748">
        <f t="shared" si="2"/>
        <v>90500</v>
      </c>
      <c r="M34" s="885"/>
      <c r="N34" s="901"/>
      <c r="O34" s="885"/>
      <c r="P34" s="901"/>
      <c r="Q34" s="885"/>
      <c r="R34" s="885"/>
      <c r="S34" s="885"/>
      <c r="T34" s="885"/>
      <c r="U34" s="885"/>
      <c r="V34" s="885"/>
    </row>
    <row r="35" spans="1:22" ht="15.75">
      <c r="A35" s="737"/>
      <c r="B35" s="738"/>
      <c r="C35" s="739"/>
      <c r="D35" s="739"/>
      <c r="E35" s="740" t="s">
        <v>430</v>
      </c>
      <c r="F35" s="741"/>
      <c r="G35" s="742"/>
      <c r="H35" s="742">
        <v>0</v>
      </c>
      <c r="I35" s="742"/>
      <c r="J35" s="742"/>
      <c r="K35" s="742"/>
      <c r="L35" s="748"/>
      <c r="M35" s="885"/>
      <c r="N35" s="885"/>
      <c r="O35" s="885"/>
      <c r="P35" s="901"/>
      <c r="Q35" s="885"/>
      <c r="R35" s="885"/>
      <c r="S35" s="885"/>
      <c r="T35" s="885"/>
      <c r="U35" s="885"/>
      <c r="V35" s="885"/>
    </row>
    <row r="36" spans="1:22" ht="15.75">
      <c r="A36" s="783"/>
      <c r="B36" s="784">
        <v>17513</v>
      </c>
      <c r="C36" s="785"/>
      <c r="D36" s="979" t="s">
        <v>436</v>
      </c>
      <c r="E36" s="979"/>
      <c r="F36" s="786">
        <f>F37+F38+F39</f>
        <v>23</v>
      </c>
      <c r="G36" s="787">
        <v>156785.87400000001</v>
      </c>
      <c r="H36" s="787">
        <v>28000</v>
      </c>
      <c r="I36" s="787">
        <v>0</v>
      </c>
      <c r="J36" s="787">
        <v>80000</v>
      </c>
      <c r="K36" s="787">
        <f>K37+K38+K39</f>
        <v>0</v>
      </c>
      <c r="L36" s="788">
        <f>L37+L38</f>
        <v>264785.87400000001</v>
      </c>
      <c r="M36" s="885"/>
      <c r="N36" s="885"/>
      <c r="O36" s="885"/>
      <c r="P36" s="901"/>
      <c r="Q36" s="885"/>
      <c r="R36" s="885"/>
      <c r="S36" s="885"/>
      <c r="T36" s="885"/>
      <c r="U36" s="885"/>
      <c r="V36" s="885"/>
    </row>
    <row r="37" spans="1:22" ht="15.75">
      <c r="A37" s="737"/>
      <c r="B37" s="738"/>
      <c r="C37" s="739"/>
      <c r="D37" s="739"/>
      <c r="E37" s="740" t="s">
        <v>428</v>
      </c>
      <c r="F37" s="741">
        <f>'[1]3.Buxhet e Financa'!C27</f>
        <v>23</v>
      </c>
      <c r="G37" s="742">
        <v>156785.87400000001</v>
      </c>
      <c r="H37" s="742">
        <v>17500</v>
      </c>
      <c r="I37" s="742"/>
      <c r="J37" s="742">
        <v>0</v>
      </c>
      <c r="K37" s="742"/>
      <c r="L37" s="748">
        <f>G37+H37+I37+J37+K37</f>
        <v>174285.87400000001</v>
      </c>
      <c r="M37" s="885"/>
      <c r="N37" s="885"/>
      <c r="O37" s="885"/>
      <c r="P37" s="901"/>
      <c r="Q37" s="885"/>
      <c r="R37" s="885"/>
      <c r="S37" s="885"/>
      <c r="T37" s="885"/>
      <c r="U37" s="885"/>
      <c r="V37" s="885"/>
    </row>
    <row r="38" spans="1:22" ht="15.75">
      <c r="A38" s="737"/>
      <c r="B38" s="738"/>
      <c r="C38" s="739"/>
      <c r="D38" s="739"/>
      <c r="E38" s="740" t="s">
        <v>429</v>
      </c>
      <c r="F38" s="741"/>
      <c r="G38" s="742"/>
      <c r="H38" s="742">
        <v>10500</v>
      </c>
      <c r="I38" s="742">
        <v>0</v>
      </c>
      <c r="J38" s="742">
        <v>80000</v>
      </c>
      <c r="K38" s="742"/>
      <c r="L38" s="748">
        <f>G38+H38+I38+J38+K38</f>
        <v>90500</v>
      </c>
      <c r="M38" s="885"/>
      <c r="N38" s="885"/>
      <c r="O38" s="885"/>
      <c r="P38" s="885"/>
      <c r="Q38" s="885"/>
      <c r="R38" s="885"/>
      <c r="S38" s="885"/>
      <c r="T38" s="885"/>
      <c r="U38" s="885"/>
      <c r="V38" s="885"/>
    </row>
    <row r="39" spans="1:22" ht="15.75">
      <c r="A39" s="737"/>
      <c r="B39" s="738"/>
      <c r="C39" s="739"/>
      <c r="D39" s="739"/>
      <c r="E39" s="740" t="s">
        <v>430</v>
      </c>
      <c r="F39" s="741"/>
      <c r="G39" s="742"/>
      <c r="H39" s="742"/>
      <c r="I39" s="742"/>
      <c r="J39" s="742"/>
      <c r="K39" s="742"/>
      <c r="L39" s="748"/>
      <c r="M39" s="885"/>
      <c r="N39" s="885"/>
      <c r="O39" s="885"/>
      <c r="P39" s="885"/>
      <c r="Q39" s="885"/>
      <c r="R39" s="885"/>
      <c r="S39" s="885"/>
      <c r="T39" s="885"/>
      <c r="U39" s="885"/>
      <c r="V39" s="885"/>
    </row>
    <row r="40" spans="1:22" ht="18.75" customHeight="1">
      <c r="A40" s="782"/>
      <c r="B40" s="751">
        <v>180</v>
      </c>
      <c r="C40" s="986" t="s">
        <v>437</v>
      </c>
      <c r="D40" s="986"/>
      <c r="E40" s="986"/>
      <c r="F40" s="752">
        <f>F41</f>
        <v>6</v>
      </c>
      <c r="G40" s="753">
        <v>43295.112000000001</v>
      </c>
      <c r="H40" s="753">
        <v>143300</v>
      </c>
      <c r="I40" s="753">
        <f>I41</f>
        <v>415000</v>
      </c>
      <c r="J40" s="753">
        <v>0</v>
      </c>
      <c r="K40" s="753">
        <f>K42+K41</f>
        <v>3778641</v>
      </c>
      <c r="L40" s="753">
        <v>556595.11199999996</v>
      </c>
      <c r="M40" s="885"/>
      <c r="N40" s="885"/>
      <c r="O40" s="885"/>
      <c r="P40" s="885"/>
      <c r="Q40" s="885"/>
      <c r="R40" s="885"/>
      <c r="S40" s="885"/>
      <c r="T40" s="885"/>
      <c r="U40" s="885"/>
      <c r="V40" s="885"/>
    </row>
    <row r="41" spans="1:22" ht="15.75">
      <c r="A41" s="737"/>
      <c r="B41" s="738"/>
      <c r="C41" s="739"/>
      <c r="D41" s="739"/>
      <c r="E41" s="740" t="s">
        <v>428</v>
      </c>
      <c r="F41" s="741">
        <f>F45</f>
        <v>6</v>
      </c>
      <c r="G41" s="742">
        <v>43295.112000000001</v>
      </c>
      <c r="H41" s="742">
        <v>143300</v>
      </c>
      <c r="I41" s="742">
        <f>I45</f>
        <v>415000</v>
      </c>
      <c r="J41" s="742"/>
      <c r="K41" s="742">
        <f>K45</f>
        <v>3464933</v>
      </c>
      <c r="L41" s="742">
        <v>556595.11199999996</v>
      </c>
      <c r="M41" s="885"/>
      <c r="N41" s="885"/>
      <c r="O41" s="885"/>
      <c r="P41" s="885"/>
      <c r="Q41" s="885"/>
      <c r="R41" s="885"/>
      <c r="S41" s="885"/>
      <c r="T41" s="885"/>
      <c r="U41" s="885"/>
      <c r="V41" s="885"/>
    </row>
    <row r="42" spans="1:22" ht="15.75">
      <c r="A42" s="737"/>
      <c r="B42" s="738"/>
      <c r="C42" s="739"/>
      <c r="D42" s="739"/>
      <c r="E42" s="740" t="s">
        <v>429</v>
      </c>
      <c r="F42" s="741"/>
      <c r="G42" s="742"/>
      <c r="H42" s="742"/>
      <c r="I42" s="742"/>
      <c r="J42" s="742"/>
      <c r="K42" s="742">
        <f>K46</f>
        <v>313708</v>
      </c>
      <c r="L42" s="748">
        <v>200000</v>
      </c>
      <c r="M42" s="885"/>
      <c r="N42" s="885"/>
      <c r="O42" s="885"/>
      <c r="P42" s="885"/>
      <c r="Q42" s="885"/>
      <c r="R42" s="885"/>
      <c r="S42" s="885"/>
      <c r="T42" s="885"/>
      <c r="U42" s="885"/>
      <c r="V42" s="885"/>
    </row>
    <row r="43" spans="1:22" ht="15.75">
      <c r="A43" s="737"/>
      <c r="B43" s="738"/>
      <c r="C43" s="739"/>
      <c r="D43" s="739"/>
      <c r="E43" s="740" t="s">
        <v>430</v>
      </c>
      <c r="F43" s="741"/>
      <c r="G43" s="742"/>
      <c r="H43" s="742"/>
      <c r="I43" s="742"/>
      <c r="J43" s="742"/>
      <c r="K43" s="742"/>
      <c r="L43" s="748"/>
      <c r="M43" s="885"/>
      <c r="N43" s="885"/>
      <c r="O43" s="885"/>
      <c r="P43" s="885"/>
      <c r="Q43" s="885"/>
      <c r="R43" s="885"/>
      <c r="S43" s="885"/>
      <c r="T43" s="885"/>
      <c r="U43" s="885"/>
      <c r="V43" s="885"/>
    </row>
    <row r="44" spans="1:22" ht="15.75">
      <c r="A44" s="783"/>
      <c r="B44" s="784">
        <v>18013</v>
      </c>
      <c r="C44" s="785"/>
      <c r="D44" s="793" t="s">
        <v>438</v>
      </c>
      <c r="E44" s="793"/>
      <c r="F44" s="786">
        <f>F47+F46+F45</f>
        <v>6</v>
      </c>
      <c r="G44" s="787">
        <v>43295.112000000001</v>
      </c>
      <c r="H44" s="787">
        <v>143300</v>
      </c>
      <c r="I44" s="787">
        <f>I45</f>
        <v>415000</v>
      </c>
      <c r="J44" s="787">
        <v>0</v>
      </c>
      <c r="K44" s="787">
        <f>K45+K46</f>
        <v>3778641</v>
      </c>
      <c r="L44" s="794">
        <v>756595.11199999996</v>
      </c>
    </row>
    <row r="45" spans="1:22" ht="15.75">
      <c r="A45" s="737"/>
      <c r="B45" s="738"/>
      <c r="C45" s="739"/>
      <c r="D45" s="739"/>
      <c r="E45" s="740" t="s">
        <v>428</v>
      </c>
      <c r="F45" s="741">
        <f>'[1]Drejtoira e Sherbimeve publike'!C27</f>
        <v>6</v>
      </c>
      <c r="G45" s="742">
        <v>43295.112000000001</v>
      </c>
      <c r="H45" s="742">
        <v>143300</v>
      </c>
      <c r="I45" s="742">
        <f>370000+45000</f>
        <v>415000</v>
      </c>
      <c r="J45" s="742"/>
      <c r="K45" s="742">
        <v>3464933</v>
      </c>
      <c r="L45" s="797">
        <v>556595.11199999996</v>
      </c>
    </row>
    <row r="46" spans="1:22" ht="15.75">
      <c r="A46" s="737"/>
      <c r="B46" s="738"/>
      <c r="C46" s="739"/>
      <c r="D46" s="739"/>
      <c r="E46" s="740" t="s">
        <v>429</v>
      </c>
      <c r="F46" s="741"/>
      <c r="G46" s="742"/>
      <c r="H46" s="742"/>
      <c r="I46" s="742"/>
      <c r="J46" s="742"/>
      <c r="K46" s="742">
        <v>313708</v>
      </c>
      <c r="L46" s="797">
        <v>200000</v>
      </c>
    </row>
    <row r="47" spans="1:22" ht="15.75">
      <c r="A47" s="737"/>
      <c r="B47" s="738"/>
      <c r="C47" s="739"/>
      <c r="D47" s="739"/>
      <c r="E47" s="740" t="s">
        <v>430</v>
      </c>
      <c r="F47" s="741"/>
      <c r="G47" s="742"/>
      <c r="H47" s="742"/>
      <c r="I47" s="742"/>
      <c r="J47" s="742"/>
      <c r="K47" s="742"/>
      <c r="L47" s="797"/>
    </row>
    <row r="48" spans="1:22" ht="15.75">
      <c r="A48" s="802"/>
      <c r="B48" s="803">
        <v>18417</v>
      </c>
      <c r="C48" s="804"/>
      <c r="D48" s="991" t="s">
        <v>439</v>
      </c>
      <c r="E48" s="991"/>
      <c r="F48" s="805">
        <f>F52</f>
        <v>23</v>
      </c>
      <c r="G48" s="806">
        <v>166379.23300000001</v>
      </c>
      <c r="H48" s="806">
        <v>17000</v>
      </c>
      <c r="I48" s="806">
        <v>0</v>
      </c>
      <c r="J48" s="806">
        <v>0</v>
      </c>
      <c r="K48" s="806">
        <v>0</v>
      </c>
      <c r="L48" s="806">
        <v>183379.23300000001</v>
      </c>
    </row>
    <row r="49" spans="1:12" ht="15.75">
      <c r="A49" s="737"/>
      <c r="B49" s="738"/>
      <c r="C49" s="739"/>
      <c r="D49" s="739"/>
      <c r="E49" s="740" t="s">
        <v>428</v>
      </c>
      <c r="F49" s="808">
        <f>[1]zjarrefiksat!D26</f>
        <v>23</v>
      </c>
      <c r="G49" s="809">
        <v>166379.23300000001</v>
      </c>
      <c r="H49" s="809">
        <v>17000</v>
      </c>
      <c r="I49" s="809"/>
      <c r="J49" s="809"/>
      <c r="K49" s="809"/>
      <c r="L49" s="810">
        <v>183379.23300000001</v>
      </c>
    </row>
    <row r="50" spans="1:12" ht="15.75">
      <c r="A50" s="737"/>
      <c r="B50" s="738"/>
      <c r="C50" s="739"/>
      <c r="D50" s="739"/>
      <c r="E50" s="740" t="s">
        <v>429</v>
      </c>
      <c r="F50" s="808"/>
      <c r="G50" s="809"/>
      <c r="H50" s="809"/>
      <c r="I50" s="809"/>
      <c r="J50" s="809"/>
      <c r="K50" s="809"/>
      <c r="L50" s="810"/>
    </row>
    <row r="51" spans="1:12" ht="15.75">
      <c r="A51" s="737"/>
      <c r="B51" s="738"/>
      <c r="C51" s="739"/>
      <c r="D51" s="739"/>
      <c r="E51" s="740" t="s">
        <v>430</v>
      </c>
      <c r="F51" s="808"/>
      <c r="G51" s="809"/>
      <c r="H51" s="809"/>
      <c r="I51" s="809"/>
      <c r="J51" s="809"/>
      <c r="K51" s="809"/>
      <c r="L51" s="810"/>
    </row>
    <row r="52" spans="1:12" ht="18.75" customHeight="1">
      <c r="A52" s="811"/>
      <c r="B52" s="812"/>
      <c r="C52" s="813"/>
      <c r="D52" s="813" t="s">
        <v>440</v>
      </c>
      <c r="E52" s="814"/>
      <c r="F52" s="815">
        <f>F53</f>
        <v>23</v>
      </c>
      <c r="G52" s="816">
        <v>166379.23300000001</v>
      </c>
      <c r="H52" s="816">
        <v>17000</v>
      </c>
      <c r="I52" s="816">
        <v>0</v>
      </c>
      <c r="J52" s="816">
        <v>0</v>
      </c>
      <c r="K52" s="816">
        <v>0</v>
      </c>
      <c r="L52" s="816">
        <v>0</v>
      </c>
    </row>
    <row r="53" spans="1:12" ht="15.75">
      <c r="A53" s="737"/>
      <c r="B53" s="738"/>
      <c r="C53" s="739"/>
      <c r="D53" s="739"/>
      <c r="E53" s="740" t="s">
        <v>428</v>
      </c>
      <c r="F53" s="808">
        <f>[1]zjarrefiksat!D26</f>
        <v>23</v>
      </c>
      <c r="G53" s="809">
        <v>166379.23300000001</v>
      </c>
      <c r="H53" s="809">
        <v>17000</v>
      </c>
      <c r="I53" s="809"/>
      <c r="J53" s="809"/>
      <c r="K53" s="809"/>
      <c r="L53" s="810"/>
    </row>
    <row r="54" spans="1:12" ht="15.75">
      <c r="A54" s="737"/>
      <c r="B54" s="738"/>
      <c r="C54" s="739"/>
      <c r="D54" s="739"/>
      <c r="E54" s="740" t="s">
        <v>429</v>
      </c>
      <c r="F54" s="808"/>
      <c r="G54" s="809"/>
      <c r="H54" s="809"/>
      <c r="I54" s="809"/>
      <c r="J54" s="809"/>
      <c r="K54" s="809"/>
      <c r="L54" s="810"/>
    </row>
    <row r="55" spans="1:12" ht="15.75">
      <c r="A55" s="737"/>
      <c r="B55" s="738"/>
      <c r="C55" s="739"/>
      <c r="D55" s="739"/>
      <c r="E55" s="740" t="s">
        <v>430</v>
      </c>
      <c r="F55" s="808"/>
      <c r="G55" s="809"/>
      <c r="H55" s="809"/>
      <c r="I55" s="809"/>
      <c r="J55" s="809"/>
      <c r="K55" s="809"/>
      <c r="L55" s="810"/>
    </row>
    <row r="56" spans="1:12" ht="18.75" customHeight="1">
      <c r="A56" s="782"/>
      <c r="B56" s="751">
        <v>195</v>
      </c>
      <c r="C56" s="986" t="s">
        <v>441</v>
      </c>
      <c r="D56" s="986"/>
      <c r="E56" s="986"/>
      <c r="F56" s="752">
        <f>F57+F58+F59</f>
        <v>1</v>
      </c>
      <c r="G56" s="753">
        <v>7519.3020000000006</v>
      </c>
      <c r="H56" s="753">
        <v>5800</v>
      </c>
      <c r="I56" s="753">
        <v>0</v>
      </c>
      <c r="J56" s="753">
        <v>0</v>
      </c>
      <c r="K56" s="753">
        <v>0</v>
      </c>
      <c r="L56" s="754">
        <v>13319.302</v>
      </c>
    </row>
    <row r="57" spans="1:12" ht="15.75">
      <c r="A57" s="737"/>
      <c r="B57" s="738"/>
      <c r="C57" s="739"/>
      <c r="D57" s="739"/>
      <c r="E57" s="740" t="s">
        <v>428</v>
      </c>
      <c r="F57" s="741">
        <f>'[1]Zyra komunale per komunitet dhe'!C26</f>
        <v>1</v>
      </c>
      <c r="G57" s="742">
        <v>7519.3020000000006</v>
      </c>
      <c r="H57" s="742">
        <v>5800</v>
      </c>
      <c r="I57" s="742"/>
      <c r="J57" s="742"/>
      <c r="K57" s="742"/>
      <c r="L57" s="817">
        <v>13319.302</v>
      </c>
    </row>
    <row r="58" spans="1:12" ht="15.75">
      <c r="A58" s="737"/>
      <c r="B58" s="738"/>
      <c r="C58" s="739"/>
      <c r="D58" s="739"/>
      <c r="E58" s="740" t="s">
        <v>429</v>
      </c>
      <c r="F58" s="741"/>
      <c r="G58" s="742"/>
      <c r="H58" s="742"/>
      <c r="I58" s="742"/>
      <c r="J58" s="742"/>
      <c r="K58" s="742"/>
      <c r="L58" s="817"/>
    </row>
    <row r="59" spans="1:12" ht="15.75">
      <c r="A59" s="737"/>
      <c r="B59" s="738"/>
      <c r="C59" s="739"/>
      <c r="D59" s="739"/>
      <c r="E59" s="740" t="s">
        <v>430</v>
      </c>
      <c r="F59" s="741"/>
      <c r="G59" s="742"/>
      <c r="H59" s="742"/>
      <c r="I59" s="742"/>
      <c r="J59" s="742"/>
      <c r="K59" s="742"/>
      <c r="L59" s="817"/>
    </row>
    <row r="60" spans="1:12" ht="15.75" customHeight="1">
      <c r="A60" s="782"/>
      <c r="B60" s="751">
        <v>470</v>
      </c>
      <c r="C60" s="986" t="s">
        <v>442</v>
      </c>
      <c r="D60" s="986"/>
      <c r="E60" s="986"/>
      <c r="F60" s="752">
        <f>F61</f>
        <v>12</v>
      </c>
      <c r="G60" s="753">
        <v>72798.81</v>
      </c>
      <c r="H60" s="753">
        <v>8200</v>
      </c>
      <c r="I60" s="753">
        <v>0</v>
      </c>
      <c r="J60" s="753">
        <v>220000</v>
      </c>
      <c r="K60" s="753">
        <v>0</v>
      </c>
      <c r="L60" s="754">
        <v>300998.81</v>
      </c>
    </row>
    <row r="61" spans="1:12" ht="15.75">
      <c r="A61" s="737"/>
      <c r="B61" s="738"/>
      <c r="C61" s="739"/>
      <c r="D61" s="739"/>
      <c r="E61" s="740" t="s">
        <v>428</v>
      </c>
      <c r="F61" s="741">
        <f>F65</f>
        <v>12</v>
      </c>
      <c r="G61" s="742">
        <v>72798.81</v>
      </c>
      <c r="H61" s="742">
        <v>8200</v>
      </c>
      <c r="I61" s="742"/>
      <c r="J61" s="742">
        <v>100000</v>
      </c>
      <c r="K61" s="742">
        <v>0</v>
      </c>
      <c r="L61" s="742">
        <v>180998.81</v>
      </c>
    </row>
    <row r="62" spans="1:12" ht="15.75">
      <c r="A62" s="737"/>
      <c r="B62" s="738"/>
      <c r="C62" s="739"/>
      <c r="D62" s="739"/>
      <c r="E62" s="740" t="s">
        <v>429</v>
      </c>
      <c r="F62" s="741"/>
      <c r="G62" s="742"/>
      <c r="H62" s="742"/>
      <c r="I62" s="742"/>
      <c r="J62" s="742">
        <v>120000</v>
      </c>
      <c r="K62" s="742">
        <v>0</v>
      </c>
      <c r="L62" s="748">
        <v>120000</v>
      </c>
    </row>
    <row r="63" spans="1:12" ht="15.75">
      <c r="A63" s="737"/>
      <c r="B63" s="738"/>
      <c r="C63" s="739"/>
      <c r="D63" s="739"/>
      <c r="E63" s="740" t="s">
        <v>430</v>
      </c>
      <c r="F63" s="741"/>
      <c r="G63" s="742"/>
      <c r="H63" s="742"/>
      <c r="I63" s="742"/>
      <c r="J63" s="742"/>
      <c r="K63" s="742"/>
      <c r="L63" s="748"/>
    </row>
    <row r="64" spans="1:12" ht="15.75">
      <c r="A64" s="783"/>
      <c r="B64" s="784">
        <v>47013</v>
      </c>
      <c r="C64" s="785"/>
      <c r="D64" s="992" t="s">
        <v>443</v>
      </c>
      <c r="E64" s="993"/>
      <c r="F64" s="786">
        <f>F67+F66+F65</f>
        <v>12</v>
      </c>
      <c r="G64" s="787">
        <v>72798.81</v>
      </c>
      <c r="H64" s="787">
        <v>8200</v>
      </c>
      <c r="I64" s="787">
        <v>0</v>
      </c>
      <c r="J64" s="787">
        <v>220000</v>
      </c>
      <c r="K64" s="787">
        <v>0</v>
      </c>
      <c r="L64" s="794">
        <v>300998.81</v>
      </c>
    </row>
    <row r="65" spans="1:12" ht="15.75">
      <c r="A65" s="737"/>
      <c r="B65" s="738"/>
      <c r="C65" s="739"/>
      <c r="D65" s="739"/>
      <c r="E65" s="740" t="s">
        <v>428</v>
      </c>
      <c r="F65" s="741">
        <f>'[1]Drjetoria per Bujqesi'!C26</f>
        <v>12</v>
      </c>
      <c r="G65" s="742">
        <v>72798.81</v>
      </c>
      <c r="H65" s="742">
        <v>8200</v>
      </c>
      <c r="I65" s="742"/>
      <c r="J65" s="742">
        <v>100000</v>
      </c>
      <c r="K65" s="742"/>
      <c r="L65" s="797">
        <v>180998.81</v>
      </c>
    </row>
    <row r="66" spans="1:12" ht="15.75">
      <c r="A66" s="737"/>
      <c r="B66" s="738"/>
      <c r="C66" s="739"/>
      <c r="D66" s="739"/>
      <c r="E66" s="740" t="s">
        <v>429</v>
      </c>
      <c r="F66" s="741"/>
      <c r="G66" s="742"/>
      <c r="H66" s="742"/>
      <c r="I66" s="742"/>
      <c r="J66" s="742">
        <v>120000</v>
      </c>
      <c r="K66" s="742"/>
      <c r="L66" s="797">
        <v>120000</v>
      </c>
    </row>
    <row r="67" spans="1:12" ht="15.75">
      <c r="A67" s="737"/>
      <c r="B67" s="738"/>
      <c r="C67" s="739"/>
      <c r="D67" s="739"/>
      <c r="E67" s="740" t="s">
        <v>430</v>
      </c>
      <c r="F67" s="741"/>
      <c r="G67" s="742"/>
      <c r="H67" s="742"/>
      <c r="I67" s="742"/>
      <c r="J67" s="742"/>
      <c r="K67" s="742"/>
      <c r="L67" s="817"/>
    </row>
    <row r="68" spans="1:12" ht="18.75" customHeight="1">
      <c r="A68" s="849"/>
      <c r="B68" s="888">
        <v>470</v>
      </c>
      <c r="C68" s="889"/>
      <c r="D68" s="1007" t="s">
        <v>444</v>
      </c>
      <c r="E68" s="1008"/>
      <c r="F68" s="890">
        <f>F71+F70+F69</f>
        <v>8</v>
      </c>
      <c r="G68" s="891">
        <v>72798.81</v>
      </c>
      <c r="H68" s="891">
        <v>9500</v>
      </c>
      <c r="I68" s="891">
        <v>0</v>
      </c>
      <c r="J68" s="891">
        <v>0</v>
      </c>
      <c r="K68" s="891">
        <v>0</v>
      </c>
      <c r="L68" s="854">
        <v>82298.81</v>
      </c>
    </row>
    <row r="69" spans="1:12" ht="15.75">
      <c r="A69" s="737"/>
      <c r="B69" s="738"/>
      <c r="C69" s="739"/>
      <c r="D69" s="739"/>
      <c r="E69" s="740" t="s">
        <v>428</v>
      </c>
      <c r="F69" s="741">
        <f>'[1]Drejtoria e Inspektoratit'!C26</f>
        <v>8</v>
      </c>
      <c r="G69" s="742">
        <v>72798.81</v>
      </c>
      <c r="H69" s="742">
        <v>9500</v>
      </c>
      <c r="I69" s="742"/>
      <c r="J69" s="742"/>
      <c r="K69" s="742"/>
      <c r="L69" s="742">
        <v>68977</v>
      </c>
    </row>
    <row r="70" spans="1:12" ht="15.75">
      <c r="A70" s="737"/>
      <c r="B70" s="738"/>
      <c r="C70" s="739"/>
      <c r="D70" s="739"/>
      <c r="E70" s="740" t="s">
        <v>429</v>
      </c>
      <c r="F70" s="741"/>
      <c r="G70" s="742"/>
      <c r="H70" s="742"/>
      <c r="I70" s="742"/>
      <c r="J70" s="742"/>
      <c r="K70" s="742"/>
      <c r="L70" s="817"/>
    </row>
    <row r="71" spans="1:12" ht="15.75">
      <c r="A71" s="737"/>
      <c r="B71" s="738"/>
      <c r="C71" s="739"/>
      <c r="D71" s="739"/>
      <c r="E71" s="740" t="s">
        <v>430</v>
      </c>
      <c r="F71" s="741"/>
      <c r="G71" s="742"/>
      <c r="H71" s="742"/>
      <c r="I71" s="742"/>
      <c r="J71" s="742"/>
      <c r="K71" s="742"/>
      <c r="L71" s="817"/>
    </row>
    <row r="72" spans="1:12" ht="15.75">
      <c r="A72" s="811"/>
      <c r="B72" s="812"/>
      <c r="C72" s="892"/>
      <c r="D72" s="893" t="s">
        <v>445</v>
      </c>
      <c r="E72" s="894"/>
      <c r="F72" s="895">
        <f>F73</f>
        <v>8</v>
      </c>
      <c r="G72" s="896">
        <v>59477</v>
      </c>
      <c r="H72" s="896">
        <v>9500</v>
      </c>
      <c r="I72" s="896"/>
      <c r="J72" s="896"/>
      <c r="K72" s="896"/>
      <c r="L72" s="896">
        <v>68977</v>
      </c>
    </row>
    <row r="73" spans="1:12" ht="15.75">
      <c r="A73" s="737"/>
      <c r="B73" s="738"/>
      <c r="C73" s="831"/>
      <c r="D73" s="832"/>
      <c r="E73" s="740" t="s">
        <v>428</v>
      </c>
      <c r="F73" s="741">
        <f>'[1]Drejtoria e Inspektoratit'!C26</f>
        <v>8</v>
      </c>
      <c r="G73" s="742">
        <f>59477.24</f>
        <v>59477.24</v>
      </c>
      <c r="H73" s="742">
        <v>9500</v>
      </c>
      <c r="I73" s="742"/>
      <c r="J73" s="742"/>
      <c r="K73" s="742"/>
      <c r="L73" s="817">
        <v>68977</v>
      </c>
    </row>
    <row r="74" spans="1:12" ht="15.75">
      <c r="A74" s="737"/>
      <c r="B74" s="738"/>
      <c r="C74" s="831"/>
      <c r="D74" s="832"/>
      <c r="E74" s="740" t="s">
        <v>429</v>
      </c>
      <c r="F74" s="741"/>
      <c r="G74" s="742"/>
      <c r="H74" s="742"/>
      <c r="I74" s="742"/>
      <c r="J74" s="742"/>
      <c r="K74" s="742"/>
      <c r="L74" s="817"/>
    </row>
    <row r="75" spans="1:12" ht="15.75">
      <c r="A75" s="737"/>
      <c r="B75" s="738"/>
      <c r="C75" s="831"/>
      <c r="D75" s="832"/>
      <c r="E75" s="740" t="s">
        <v>430</v>
      </c>
      <c r="F75" s="741"/>
      <c r="G75" s="742"/>
      <c r="H75" s="742"/>
      <c r="I75" s="742"/>
      <c r="J75" s="742"/>
      <c r="K75" s="742"/>
      <c r="L75" s="817"/>
    </row>
    <row r="76" spans="1:12" ht="18.75" customHeight="1">
      <c r="A76" s="782"/>
      <c r="B76" s="751">
        <v>650</v>
      </c>
      <c r="C76" s="996" t="s">
        <v>446</v>
      </c>
      <c r="D76" s="997"/>
      <c r="E76" s="998"/>
      <c r="F76" s="752">
        <f>F80</f>
        <v>9</v>
      </c>
      <c r="G76" s="753">
        <v>59547.557999999997</v>
      </c>
      <c r="H76" s="753">
        <v>9600</v>
      </c>
      <c r="I76" s="753"/>
      <c r="J76" s="753"/>
      <c r="K76" s="753"/>
      <c r="L76" s="754">
        <v>69147.55799999999</v>
      </c>
    </row>
    <row r="77" spans="1:12" ht="15.75">
      <c r="A77" s="737"/>
      <c r="B77" s="738"/>
      <c r="C77" s="739"/>
      <c r="D77" s="739"/>
      <c r="E77" s="740" t="s">
        <v>428</v>
      </c>
      <c r="F77" s="741">
        <f>'[1]6.Kadaster gjeodezi'!C26</f>
        <v>9</v>
      </c>
      <c r="G77" s="742">
        <v>59547.557999999997</v>
      </c>
      <c r="H77" s="742">
        <v>9600</v>
      </c>
      <c r="I77" s="742"/>
      <c r="J77" s="742"/>
      <c r="K77" s="742"/>
      <c r="L77" s="748">
        <v>69147.55799999999</v>
      </c>
    </row>
    <row r="78" spans="1:12" ht="15.75">
      <c r="A78" s="737"/>
      <c r="B78" s="738"/>
      <c r="C78" s="739"/>
      <c r="D78" s="739"/>
      <c r="E78" s="740" t="s">
        <v>429</v>
      </c>
      <c r="F78" s="741"/>
      <c r="G78" s="742"/>
      <c r="H78" s="742"/>
      <c r="I78" s="742"/>
      <c r="J78" s="742"/>
      <c r="K78" s="742"/>
      <c r="L78" s="748"/>
    </row>
    <row r="79" spans="1:12" ht="15.75">
      <c r="A79" s="737"/>
      <c r="B79" s="738"/>
      <c r="C79" s="739"/>
      <c r="D79" s="739"/>
      <c r="E79" s="740" t="s">
        <v>430</v>
      </c>
      <c r="F79" s="741"/>
      <c r="G79" s="742"/>
      <c r="H79" s="742"/>
      <c r="I79" s="742"/>
      <c r="J79" s="742"/>
      <c r="K79" s="742"/>
      <c r="L79" s="748"/>
    </row>
    <row r="80" spans="1:12" ht="15.75">
      <c r="A80" s="783"/>
      <c r="B80" s="784">
        <v>65065</v>
      </c>
      <c r="C80" s="785"/>
      <c r="D80" s="992" t="s">
        <v>447</v>
      </c>
      <c r="E80" s="993"/>
      <c r="F80" s="786">
        <f>F81+F82+F83</f>
        <v>9</v>
      </c>
      <c r="G80" s="787">
        <v>59547.557999999997</v>
      </c>
      <c r="H80" s="787">
        <v>9600</v>
      </c>
      <c r="I80" s="787">
        <v>0</v>
      </c>
      <c r="J80" s="787">
        <v>0</v>
      </c>
      <c r="K80" s="787">
        <v>0</v>
      </c>
      <c r="L80" s="794">
        <v>69147.55799999999</v>
      </c>
    </row>
    <row r="81" spans="1:15" ht="15.75">
      <c r="A81" s="737"/>
      <c r="B81" s="738"/>
      <c r="C81" s="739"/>
      <c r="D81" s="739"/>
      <c r="E81" s="740" t="s">
        <v>428</v>
      </c>
      <c r="F81" s="741">
        <f>'[1]6.Kadaster gjeodezi'!C26</f>
        <v>9</v>
      </c>
      <c r="G81" s="742">
        <v>59547.557999999997</v>
      </c>
      <c r="H81" s="742">
        <v>9600</v>
      </c>
      <c r="I81" s="742"/>
      <c r="J81" s="742"/>
      <c r="K81" s="742"/>
      <c r="L81" s="797">
        <v>69147.55799999999</v>
      </c>
    </row>
    <row r="82" spans="1:15" ht="15.75">
      <c r="A82" s="737"/>
      <c r="B82" s="738"/>
      <c r="C82" s="739"/>
      <c r="D82" s="739"/>
      <c r="E82" s="740" t="s">
        <v>429</v>
      </c>
      <c r="F82" s="741"/>
      <c r="G82" s="742"/>
      <c r="H82" s="742"/>
      <c r="I82" s="742"/>
      <c r="J82" s="742"/>
      <c r="K82" s="742"/>
      <c r="L82" s="797"/>
    </row>
    <row r="83" spans="1:15" ht="15.75">
      <c r="A83" s="737"/>
      <c r="B83" s="738"/>
      <c r="C83" s="739"/>
      <c r="D83" s="739"/>
      <c r="E83" s="740" t="s">
        <v>430</v>
      </c>
      <c r="F83" s="741"/>
      <c r="G83" s="742"/>
      <c r="H83" s="742"/>
      <c r="I83" s="742"/>
      <c r="J83" s="742"/>
      <c r="K83" s="742"/>
      <c r="L83" s="797"/>
    </row>
    <row r="84" spans="1:15" ht="18.75" customHeight="1">
      <c r="A84" s="782"/>
      <c r="B84" s="751">
        <v>660</v>
      </c>
      <c r="C84" s="996" t="s">
        <v>448</v>
      </c>
      <c r="D84" s="997"/>
      <c r="E84" s="998"/>
      <c r="F84" s="752">
        <f>F88</f>
        <v>9</v>
      </c>
      <c r="G84" s="753">
        <v>61605.683999999994</v>
      </c>
      <c r="H84" s="753">
        <v>11200</v>
      </c>
      <c r="I84" s="753" t="s">
        <v>0</v>
      </c>
      <c r="J84" s="753">
        <v>0</v>
      </c>
      <c r="K84" s="753">
        <f>K85+K86</f>
        <v>1950000</v>
      </c>
      <c r="L84" s="754">
        <v>245908.68400000001</v>
      </c>
    </row>
    <row r="85" spans="1:15" ht="15.75">
      <c r="A85" s="737"/>
      <c r="B85" s="738"/>
      <c r="C85" s="739"/>
      <c r="D85" s="739"/>
      <c r="E85" s="740" t="s">
        <v>428</v>
      </c>
      <c r="F85" s="741">
        <f>F89</f>
        <v>9</v>
      </c>
      <c r="G85" s="742">
        <f>G89</f>
        <v>61605.683999999994</v>
      </c>
      <c r="H85" s="742">
        <v>11200</v>
      </c>
      <c r="I85" s="742"/>
      <c r="J85" s="742"/>
      <c r="K85" s="742">
        <f>K89</f>
        <v>1800000</v>
      </c>
      <c r="L85" s="748">
        <f>G85+H85+K85</f>
        <v>1872805.6839999999</v>
      </c>
    </row>
    <row r="86" spans="1:15" ht="15.75">
      <c r="A86" s="737"/>
      <c r="B86" s="738"/>
      <c r="C86" s="739"/>
      <c r="D86" s="739"/>
      <c r="E86" s="740" t="s">
        <v>429</v>
      </c>
      <c r="F86" s="741"/>
      <c r="G86" s="742"/>
      <c r="H86" s="742"/>
      <c r="I86" s="742"/>
      <c r="J86" s="742"/>
      <c r="K86" s="742">
        <f>K90</f>
        <v>150000</v>
      </c>
      <c r="L86" s="748">
        <f>G86+H86+K86</f>
        <v>150000</v>
      </c>
    </row>
    <row r="87" spans="1:15" ht="15.75">
      <c r="A87" s="737"/>
      <c r="B87" s="738"/>
      <c r="C87" s="739"/>
      <c r="D87" s="739"/>
      <c r="E87" s="740" t="s">
        <v>430</v>
      </c>
      <c r="F87" s="741"/>
      <c r="G87" s="742"/>
      <c r="H87" s="742"/>
      <c r="I87" s="742"/>
      <c r="J87" s="742"/>
      <c r="K87" s="742"/>
      <c r="L87" s="748"/>
    </row>
    <row r="88" spans="1:15" ht="15.75">
      <c r="A88" s="834"/>
      <c r="B88" s="835">
        <v>66370</v>
      </c>
      <c r="C88" s="836"/>
      <c r="D88" s="999" t="s">
        <v>449</v>
      </c>
      <c r="E88" s="1000"/>
      <c r="F88" s="837">
        <f>F89+F90+F91</f>
        <v>9</v>
      </c>
      <c r="G88" s="838">
        <v>61605.683999999994</v>
      </c>
      <c r="H88" s="838">
        <v>11200</v>
      </c>
      <c r="I88" s="838" t="s">
        <v>0</v>
      </c>
      <c r="J88" s="838">
        <v>0</v>
      </c>
      <c r="K88" s="838">
        <f>K89+K90</f>
        <v>1950000</v>
      </c>
      <c r="L88" s="788">
        <v>245908.68400000001</v>
      </c>
    </row>
    <row r="89" spans="1:15" ht="15.75">
      <c r="A89" s="737"/>
      <c r="B89" s="738"/>
      <c r="C89" s="739"/>
      <c r="D89" s="739"/>
      <c r="E89" s="740" t="s">
        <v>428</v>
      </c>
      <c r="F89" s="839">
        <f>'[1]Drejtoria per Urbanizem'!C26</f>
        <v>9</v>
      </c>
      <c r="G89" s="840">
        <v>61605.683999999994</v>
      </c>
      <c r="H89" s="840">
        <v>11200</v>
      </c>
      <c r="I89" s="840"/>
      <c r="J89" s="840"/>
      <c r="K89" s="840">
        <v>1800000</v>
      </c>
      <c r="L89" s="841">
        <f>G89+H89+K89</f>
        <v>1872805.6839999999</v>
      </c>
    </row>
    <row r="90" spans="1:15" ht="15.75">
      <c r="A90" s="737"/>
      <c r="B90" s="738"/>
      <c r="C90" s="739"/>
      <c r="D90" s="739"/>
      <c r="E90" s="740" t="s">
        <v>429</v>
      </c>
      <c r="F90" s="839"/>
      <c r="G90" s="840"/>
      <c r="H90" s="840"/>
      <c r="I90" s="840"/>
      <c r="J90" s="840"/>
      <c r="K90" s="840">
        <v>150000</v>
      </c>
      <c r="L90" s="841">
        <f>K90</f>
        <v>150000</v>
      </c>
    </row>
    <row r="91" spans="1:15" ht="15.75">
      <c r="A91" s="737"/>
      <c r="B91" s="738"/>
      <c r="C91" s="739"/>
      <c r="D91" s="739"/>
      <c r="E91" s="740" t="s">
        <v>430</v>
      </c>
      <c r="F91" s="741"/>
      <c r="G91" s="742"/>
      <c r="H91" s="742"/>
      <c r="I91" s="742"/>
      <c r="J91" s="742"/>
      <c r="K91" s="742"/>
      <c r="L91" s="841"/>
    </row>
    <row r="92" spans="1:15" ht="15.75" customHeight="1">
      <c r="A92" s="782"/>
      <c r="B92" s="751">
        <v>730</v>
      </c>
      <c r="C92" s="996" t="s">
        <v>450</v>
      </c>
      <c r="D92" s="997"/>
      <c r="E92" s="998"/>
      <c r="F92" s="752">
        <f>F93</f>
        <v>159</v>
      </c>
      <c r="G92" s="753">
        <v>1213098.7290000001</v>
      </c>
      <c r="H92" s="753">
        <v>750210</v>
      </c>
      <c r="I92" s="753">
        <v>170000</v>
      </c>
      <c r="J92" s="753">
        <v>120000</v>
      </c>
      <c r="K92" s="753">
        <f>K93</f>
        <v>491359</v>
      </c>
      <c r="L92" s="754">
        <v>2590282.8090000004</v>
      </c>
    </row>
    <row r="93" spans="1:15" ht="15.75">
      <c r="A93" s="737"/>
      <c r="B93" s="738"/>
      <c r="C93" s="739"/>
      <c r="D93" s="739"/>
      <c r="E93" s="740" t="s">
        <v>428</v>
      </c>
      <c r="F93" s="741">
        <f>F97+F101</f>
        <v>159</v>
      </c>
      <c r="G93" s="742">
        <v>1233098.7290000001</v>
      </c>
      <c r="H93" s="742">
        <f>H101</f>
        <v>765210</v>
      </c>
      <c r="I93" s="742">
        <v>170000</v>
      </c>
      <c r="J93" s="742">
        <v>100000</v>
      </c>
      <c r="K93" s="742">
        <f>K101</f>
        <v>491359</v>
      </c>
      <c r="L93" s="748">
        <v>2535282.8089999999</v>
      </c>
      <c r="M93" s="884"/>
      <c r="O93" s="897"/>
    </row>
    <row r="94" spans="1:15" ht="15.75">
      <c r="A94" s="737"/>
      <c r="B94" s="738"/>
      <c r="C94" s="739"/>
      <c r="D94" s="739"/>
      <c r="E94" s="740" t="s">
        <v>429</v>
      </c>
      <c r="F94" s="741"/>
      <c r="G94" s="742"/>
      <c r="H94" s="742">
        <v>35000</v>
      </c>
      <c r="I94" s="742"/>
      <c r="J94" s="742">
        <v>20000</v>
      </c>
      <c r="K94" s="742"/>
      <c r="L94" s="748">
        <v>55000</v>
      </c>
      <c r="M94" s="884"/>
    </row>
    <row r="95" spans="1:15" ht="15.75">
      <c r="A95" s="737"/>
      <c r="B95" s="738"/>
      <c r="C95" s="739"/>
      <c r="D95" s="739"/>
      <c r="E95" s="740" t="s">
        <v>430</v>
      </c>
      <c r="F95" s="741"/>
      <c r="G95" s="742"/>
      <c r="H95" s="742"/>
      <c r="I95" s="742"/>
      <c r="J95" s="742"/>
      <c r="K95" s="742"/>
      <c r="L95" s="748"/>
      <c r="M95" s="905"/>
    </row>
    <row r="96" spans="1:15" ht="15.75">
      <c r="A96" s="783"/>
      <c r="B96" s="784">
        <v>73022</v>
      </c>
      <c r="C96" s="785"/>
      <c r="D96" s="989" t="s">
        <v>451</v>
      </c>
      <c r="E96" s="990"/>
      <c r="F96" s="786">
        <f>F99+F98+F97</f>
        <v>6</v>
      </c>
      <c r="G96" s="787">
        <v>39571.812000000005</v>
      </c>
      <c r="H96" s="787">
        <v>0</v>
      </c>
      <c r="I96" s="787">
        <v>0</v>
      </c>
      <c r="J96" s="787">
        <v>0</v>
      </c>
      <c r="K96" s="787">
        <v>0</v>
      </c>
      <c r="L96" s="794">
        <v>39571.812000000005</v>
      </c>
    </row>
    <row r="97" spans="1:15" ht="15.75">
      <c r="A97" s="737"/>
      <c r="B97" s="738"/>
      <c r="C97" s="739"/>
      <c r="D97" s="739"/>
      <c r="E97" s="740" t="s">
        <v>428</v>
      </c>
      <c r="F97" s="741">
        <f>[1]DKSH!C26</f>
        <v>6</v>
      </c>
      <c r="G97" s="742">
        <v>39571.812000000005</v>
      </c>
      <c r="H97" s="742"/>
      <c r="I97" s="742"/>
      <c r="J97" s="742">
        <v>0</v>
      </c>
      <c r="K97" s="742"/>
      <c r="L97" s="797">
        <v>39571.812000000005</v>
      </c>
    </row>
    <row r="98" spans="1:15" ht="15.75">
      <c r="A98" s="737"/>
      <c r="B98" s="738"/>
      <c r="C98" s="739"/>
      <c r="D98" s="739"/>
      <c r="E98" s="740" t="s">
        <v>429</v>
      </c>
      <c r="F98" s="741"/>
      <c r="G98" s="742"/>
      <c r="H98" s="742"/>
      <c r="I98" s="742"/>
      <c r="J98" s="742"/>
      <c r="K98" s="742"/>
      <c r="L98" s="797"/>
    </row>
    <row r="99" spans="1:15" ht="15.75">
      <c r="A99" s="737"/>
      <c r="B99" s="738"/>
      <c r="C99" s="739"/>
      <c r="D99" s="739"/>
      <c r="E99" s="740" t="s">
        <v>430</v>
      </c>
      <c r="F99" s="741"/>
      <c r="G99" s="742"/>
      <c r="H99" s="742"/>
      <c r="I99" s="742"/>
      <c r="J99" s="742"/>
      <c r="K99" s="742"/>
      <c r="L99" s="797"/>
    </row>
    <row r="100" spans="1:15" ht="18.75" customHeight="1">
      <c r="A100" s="783"/>
      <c r="B100" s="784">
        <v>73800</v>
      </c>
      <c r="C100" s="785"/>
      <c r="D100" s="989" t="s">
        <v>452</v>
      </c>
      <c r="E100" s="990"/>
      <c r="F100" s="786">
        <f>F101</f>
        <v>153</v>
      </c>
      <c r="G100" s="787">
        <v>1193526.9170000001</v>
      </c>
      <c r="H100" s="787">
        <v>750210</v>
      </c>
      <c r="I100" s="787">
        <v>170000</v>
      </c>
      <c r="J100" s="787">
        <v>120000</v>
      </c>
      <c r="K100" s="787">
        <f>K101</f>
        <v>491359</v>
      </c>
      <c r="L100" s="794">
        <v>2550710.9970000004</v>
      </c>
    </row>
    <row r="101" spans="1:15" ht="15.75">
      <c r="A101" s="737"/>
      <c r="B101" s="738"/>
      <c r="C101" s="739"/>
      <c r="D101" s="739"/>
      <c r="E101" s="740" t="s">
        <v>428</v>
      </c>
      <c r="F101" s="846">
        <f>[3]Shendetsia!$C$36</f>
        <v>153</v>
      </c>
      <c r="G101" s="742">
        <v>1193526.9170000001</v>
      </c>
      <c r="H101" s="742">
        <f>715210+50000</f>
        <v>765210</v>
      </c>
      <c r="I101" s="742">
        <v>170000</v>
      </c>
      <c r="J101" s="742">
        <v>100000</v>
      </c>
      <c r="K101" s="742">
        <v>491359</v>
      </c>
      <c r="L101" s="817">
        <v>2495710.997</v>
      </c>
      <c r="M101" s="884"/>
      <c r="N101" s="884"/>
      <c r="O101" s="884"/>
    </row>
    <row r="102" spans="1:15" ht="15.75">
      <c r="A102" s="737"/>
      <c r="B102" s="738"/>
      <c r="C102" s="739"/>
      <c r="D102" s="739"/>
      <c r="E102" s="740" t="s">
        <v>429</v>
      </c>
      <c r="F102" s="741"/>
      <c r="G102" s="742"/>
      <c r="H102" s="742">
        <v>35000</v>
      </c>
      <c r="I102" s="742"/>
      <c r="J102" s="742">
        <v>20000</v>
      </c>
      <c r="K102" s="742"/>
      <c r="L102" s="817">
        <v>55000</v>
      </c>
      <c r="M102" s="884"/>
      <c r="N102" s="884"/>
      <c r="O102" s="884"/>
    </row>
    <row r="103" spans="1:15" ht="15.75">
      <c r="A103" s="737"/>
      <c r="B103" s="738"/>
      <c r="C103" s="739"/>
      <c r="D103" s="739"/>
      <c r="E103" s="740" t="s">
        <v>430</v>
      </c>
      <c r="F103" s="741"/>
      <c r="G103" s="742"/>
      <c r="H103" s="742"/>
      <c r="I103" s="742"/>
      <c r="J103" s="742"/>
      <c r="K103" s="742"/>
      <c r="L103" s="817"/>
      <c r="M103" s="884"/>
      <c r="N103" s="884"/>
      <c r="O103" s="884"/>
    </row>
    <row r="104" spans="1:15" ht="15.75">
      <c r="A104" s="782"/>
      <c r="B104" s="847">
        <v>75560</v>
      </c>
      <c r="C104" s="848"/>
      <c r="D104" s="1001" t="s">
        <v>453</v>
      </c>
      <c r="E104" s="1002"/>
      <c r="F104" s="752">
        <f>F107+F106+F105</f>
        <v>9</v>
      </c>
      <c r="G104" s="753">
        <v>55703.79</v>
      </c>
      <c r="H104" s="753">
        <v>48762.81</v>
      </c>
      <c r="I104" s="753">
        <v>0</v>
      </c>
      <c r="J104" s="753">
        <v>0</v>
      </c>
      <c r="K104" s="753"/>
      <c r="L104" s="754">
        <v>264466.59999999998</v>
      </c>
      <c r="M104" s="884"/>
      <c r="N104" s="884"/>
      <c r="O104" s="884"/>
    </row>
    <row r="105" spans="1:15" ht="15.75">
      <c r="A105" s="737"/>
      <c r="B105" s="738"/>
      <c r="C105" s="739"/>
      <c r="D105" s="739"/>
      <c r="E105" s="740" t="s">
        <v>428</v>
      </c>
      <c r="F105" s="741">
        <f>[1]Q.P.S!C26</f>
        <v>9</v>
      </c>
      <c r="G105" s="742">
        <v>55703.79</v>
      </c>
      <c r="H105" s="742">
        <v>48762.81</v>
      </c>
      <c r="I105" s="742"/>
      <c r="J105" s="742"/>
      <c r="K105" s="742"/>
      <c r="L105" s="817">
        <v>264466.59999999998</v>
      </c>
      <c r="M105" s="884"/>
      <c r="N105" s="884"/>
      <c r="O105" s="884"/>
    </row>
    <row r="106" spans="1:15" ht="15.75">
      <c r="A106" s="737"/>
      <c r="B106" s="738"/>
      <c r="C106" s="739"/>
      <c r="D106" s="739"/>
      <c r="E106" s="740" t="s">
        <v>429</v>
      </c>
      <c r="F106" s="741"/>
      <c r="G106" s="742"/>
      <c r="H106" s="742"/>
      <c r="I106" s="742"/>
      <c r="J106" s="742"/>
      <c r="K106" s="742"/>
      <c r="L106" s="817"/>
      <c r="M106" s="884"/>
      <c r="N106" s="884"/>
      <c r="O106" s="884"/>
    </row>
    <row r="107" spans="1:15" ht="15.75">
      <c r="A107" s="737"/>
      <c r="B107" s="738"/>
      <c r="C107" s="739"/>
      <c r="D107" s="739"/>
      <c r="E107" s="740" t="s">
        <v>430</v>
      </c>
      <c r="F107" s="741"/>
      <c r="G107" s="742"/>
      <c r="H107" s="742"/>
      <c r="I107" s="742"/>
      <c r="J107" s="742"/>
      <c r="K107" s="742"/>
      <c r="L107" s="817"/>
      <c r="M107" s="884"/>
      <c r="N107" s="884"/>
      <c r="O107" s="884"/>
    </row>
    <row r="108" spans="1:15" ht="15.75">
      <c r="A108" s="849"/>
      <c r="B108" s="850">
        <v>75562</v>
      </c>
      <c r="C108" s="851"/>
      <c r="D108" s="1003" t="s">
        <v>454</v>
      </c>
      <c r="E108" s="1004"/>
      <c r="F108" s="852">
        <v>0</v>
      </c>
      <c r="G108" s="853">
        <v>0</v>
      </c>
      <c r="H108" s="853">
        <v>0</v>
      </c>
      <c r="I108" s="853">
        <v>0</v>
      </c>
      <c r="J108" s="853">
        <v>0</v>
      </c>
      <c r="K108" s="853">
        <f>K109</f>
        <v>185000</v>
      </c>
      <c r="L108" s="854">
        <f>L109</f>
        <v>185000</v>
      </c>
      <c r="M108" s="884"/>
      <c r="N108" s="884"/>
      <c r="O108" s="884"/>
    </row>
    <row r="109" spans="1:15" ht="15.75">
      <c r="A109" s="737"/>
      <c r="B109" s="738"/>
      <c r="C109" s="831"/>
      <c r="D109" s="832"/>
      <c r="E109" s="855"/>
      <c r="F109" s="741">
        <v>0</v>
      </c>
      <c r="G109" s="742">
        <v>0</v>
      </c>
      <c r="H109" s="742">
        <v>0</v>
      </c>
      <c r="I109" s="742">
        <v>0</v>
      </c>
      <c r="J109" s="742">
        <v>0</v>
      </c>
      <c r="K109" s="742">
        <v>185000</v>
      </c>
      <c r="L109" s="817">
        <f>185000</f>
        <v>185000</v>
      </c>
      <c r="M109" s="884"/>
      <c r="N109" s="884"/>
      <c r="O109" s="884"/>
    </row>
    <row r="110" spans="1:15" ht="15.75" customHeight="1">
      <c r="A110" s="782"/>
      <c r="B110" s="751">
        <v>850</v>
      </c>
      <c r="C110" s="996" t="s">
        <v>455</v>
      </c>
      <c r="D110" s="997"/>
      <c r="E110" s="998"/>
      <c r="F110" s="752">
        <f>F111</f>
        <v>8</v>
      </c>
      <c r="G110" s="753">
        <v>57206.646000000001</v>
      </c>
      <c r="H110" s="753">
        <v>27187.980000000003</v>
      </c>
      <c r="I110" s="753">
        <v>0</v>
      </c>
      <c r="J110" s="753">
        <v>80000</v>
      </c>
      <c r="K110" s="753">
        <v>0</v>
      </c>
      <c r="L110" s="754">
        <v>164394.62599999999</v>
      </c>
      <c r="M110" s="884"/>
      <c r="N110" s="884"/>
      <c r="O110" s="884"/>
    </row>
    <row r="111" spans="1:15" ht="15.75">
      <c r="A111" s="737"/>
      <c r="B111" s="738"/>
      <c r="C111" s="739"/>
      <c r="D111" s="739"/>
      <c r="E111" s="740" t="s">
        <v>428</v>
      </c>
      <c r="F111" s="741">
        <f>F115+F119+F123</f>
        <v>8</v>
      </c>
      <c r="G111" s="742">
        <v>57206.646000000001</v>
      </c>
      <c r="H111" s="742">
        <v>27187.980000000003</v>
      </c>
      <c r="I111" s="742">
        <v>0</v>
      </c>
      <c r="J111" s="742">
        <v>0</v>
      </c>
      <c r="K111" s="742"/>
      <c r="L111" s="742">
        <v>84394.626000000004</v>
      </c>
      <c r="M111" s="884"/>
      <c r="N111" s="884"/>
      <c r="O111" s="884"/>
    </row>
    <row r="112" spans="1:15" ht="15.75">
      <c r="A112" s="737"/>
      <c r="B112" s="738"/>
      <c r="C112" s="739"/>
      <c r="D112" s="739"/>
      <c r="E112" s="740" t="s">
        <v>429</v>
      </c>
      <c r="F112" s="741"/>
      <c r="G112" s="742"/>
      <c r="H112" s="742"/>
      <c r="I112" s="742"/>
      <c r="J112" s="742">
        <v>80000</v>
      </c>
      <c r="K112" s="742"/>
      <c r="L112" s="779">
        <v>80000</v>
      </c>
    </row>
    <row r="113" spans="1:12" ht="15.75">
      <c r="A113" s="737"/>
      <c r="B113" s="738"/>
      <c r="C113" s="739"/>
      <c r="D113" s="739"/>
      <c r="E113" s="740" t="s">
        <v>430</v>
      </c>
      <c r="F113" s="741"/>
      <c r="G113" s="742"/>
      <c r="H113" s="742"/>
      <c r="I113" s="742"/>
      <c r="J113" s="742"/>
      <c r="K113" s="742"/>
      <c r="L113" s="748"/>
    </row>
    <row r="114" spans="1:12" ht="15.75">
      <c r="A114" s="783"/>
      <c r="B114" s="784">
        <v>85013</v>
      </c>
      <c r="C114" s="785"/>
      <c r="D114" s="992" t="s">
        <v>456</v>
      </c>
      <c r="E114" s="993"/>
      <c r="F114" s="786">
        <f>F115+F116+F117</f>
        <v>6</v>
      </c>
      <c r="G114" s="787">
        <v>43649.046000000002</v>
      </c>
      <c r="H114" s="787">
        <v>14550.01</v>
      </c>
      <c r="I114" s="787">
        <v>0</v>
      </c>
      <c r="J114" s="787">
        <v>15000</v>
      </c>
      <c r="K114" s="787">
        <v>0</v>
      </c>
      <c r="L114" s="794">
        <v>73199.056000000011</v>
      </c>
    </row>
    <row r="115" spans="1:12" ht="15.75">
      <c r="A115" s="737"/>
      <c r="B115" s="738"/>
      <c r="C115" s="739"/>
      <c r="D115" s="739"/>
      <c r="E115" s="740" t="s">
        <v>428</v>
      </c>
      <c r="F115" s="741">
        <f>'[1]7.Drejtoria per kultur rini dhe'!C26</f>
        <v>6</v>
      </c>
      <c r="G115" s="742">
        <v>43649.046000000002</v>
      </c>
      <c r="H115" s="742">
        <v>14550.01</v>
      </c>
      <c r="I115" s="742"/>
      <c r="J115" s="742"/>
      <c r="K115" s="742"/>
      <c r="L115" s="797">
        <v>58199.056000000004</v>
      </c>
    </row>
    <row r="116" spans="1:12" ht="15.75">
      <c r="A116" s="737"/>
      <c r="B116" s="738"/>
      <c r="C116" s="739"/>
      <c r="D116" s="739"/>
      <c r="E116" s="740" t="s">
        <v>429</v>
      </c>
      <c r="F116" s="741"/>
      <c r="G116" s="742"/>
      <c r="H116" s="742"/>
      <c r="I116" s="742"/>
      <c r="J116" s="742">
        <v>15000</v>
      </c>
      <c r="K116" s="742"/>
      <c r="L116" s="797">
        <v>15000</v>
      </c>
    </row>
    <row r="117" spans="1:12" ht="15.75">
      <c r="A117" s="737"/>
      <c r="B117" s="738"/>
      <c r="C117" s="739"/>
      <c r="D117" s="739"/>
      <c r="E117" s="740" t="s">
        <v>430</v>
      </c>
      <c r="F117" s="741"/>
      <c r="G117" s="742"/>
      <c r="H117" s="742"/>
      <c r="I117" s="742"/>
      <c r="J117" s="742"/>
      <c r="K117" s="742"/>
      <c r="L117" s="797"/>
    </row>
    <row r="118" spans="1:12" ht="18.75" customHeight="1">
      <c r="A118" s="737"/>
      <c r="B118" s="784">
        <v>85053</v>
      </c>
      <c r="C118" s="785"/>
      <c r="D118" s="992" t="s">
        <v>457</v>
      </c>
      <c r="E118" s="993"/>
      <c r="F118" s="786">
        <f>F119+F120+F121</f>
        <v>1</v>
      </c>
      <c r="G118" s="787">
        <v>6917.4</v>
      </c>
      <c r="H118" s="787">
        <v>6950</v>
      </c>
      <c r="I118" s="787">
        <v>0</v>
      </c>
      <c r="J118" s="787">
        <v>15000</v>
      </c>
      <c r="K118" s="787">
        <v>0</v>
      </c>
      <c r="L118" s="794">
        <v>28867.4</v>
      </c>
    </row>
    <row r="119" spans="1:12" ht="15.75">
      <c r="A119" s="737"/>
      <c r="B119" s="738"/>
      <c r="C119" s="739"/>
      <c r="D119" s="739"/>
      <c r="E119" s="740" t="s">
        <v>428</v>
      </c>
      <c r="F119" s="846">
        <f>'[1]Përkrahja e Rinisë-'!C26</f>
        <v>1</v>
      </c>
      <c r="G119" s="742">
        <v>6917.4</v>
      </c>
      <c r="H119" s="742">
        <v>6950</v>
      </c>
      <c r="I119" s="742"/>
      <c r="J119" s="742"/>
      <c r="K119" s="742"/>
      <c r="L119" s="797">
        <v>13867.4</v>
      </c>
    </row>
    <row r="120" spans="1:12" ht="15.75">
      <c r="A120" s="737"/>
      <c r="B120" s="738"/>
      <c r="C120" s="739"/>
      <c r="D120" s="739"/>
      <c r="E120" s="740" t="s">
        <v>429</v>
      </c>
      <c r="F120" s="741"/>
      <c r="G120" s="742"/>
      <c r="H120" s="742"/>
      <c r="I120" s="742"/>
      <c r="J120" s="742">
        <v>15000</v>
      </c>
      <c r="K120" s="742"/>
      <c r="L120" s="797">
        <v>15000</v>
      </c>
    </row>
    <row r="121" spans="1:12" ht="15.75">
      <c r="A121" s="737"/>
      <c r="B121" s="738"/>
      <c r="C121" s="739"/>
      <c r="D121" s="739"/>
      <c r="E121" s="740" t="s">
        <v>430</v>
      </c>
      <c r="F121" s="741"/>
      <c r="G121" s="742"/>
      <c r="H121" s="742"/>
      <c r="I121" s="742"/>
      <c r="J121" s="742"/>
      <c r="K121" s="742"/>
      <c r="L121" s="797"/>
    </row>
    <row r="122" spans="1:12" ht="15.75">
      <c r="A122" s="737"/>
      <c r="B122" s="784">
        <v>85093</v>
      </c>
      <c r="C122" s="785"/>
      <c r="D122" s="992" t="s">
        <v>26</v>
      </c>
      <c r="E122" s="993"/>
      <c r="F122" s="786">
        <f>F123+F124+F125</f>
        <v>1</v>
      </c>
      <c r="G122" s="787">
        <v>6640.2</v>
      </c>
      <c r="H122" s="787">
        <v>5687.97</v>
      </c>
      <c r="I122" s="787">
        <v>0</v>
      </c>
      <c r="J122" s="787">
        <v>50000</v>
      </c>
      <c r="K122" s="787">
        <v>0</v>
      </c>
      <c r="L122" s="794">
        <v>62328.17</v>
      </c>
    </row>
    <row r="123" spans="1:12" ht="15.75">
      <c r="A123" s="737"/>
      <c r="B123" s="738"/>
      <c r="C123" s="739"/>
      <c r="D123" s="739"/>
      <c r="E123" s="740" t="s">
        <v>428</v>
      </c>
      <c r="F123" s="741">
        <f>'[1]Sporti dhe Rekreacioni'!C26</f>
        <v>1</v>
      </c>
      <c r="G123" s="742">
        <v>6640.2</v>
      </c>
      <c r="H123" s="742">
        <v>5687.97</v>
      </c>
      <c r="I123" s="742"/>
      <c r="J123" s="742"/>
      <c r="K123" s="742"/>
      <c r="L123" s="797">
        <v>12328.17</v>
      </c>
    </row>
    <row r="124" spans="1:12" ht="15.75">
      <c r="A124" s="737"/>
      <c r="B124" s="738"/>
      <c r="C124" s="739"/>
      <c r="D124" s="739"/>
      <c r="E124" s="740" t="s">
        <v>429</v>
      </c>
      <c r="F124" s="741"/>
      <c r="G124" s="742"/>
      <c r="H124" s="742"/>
      <c r="I124" s="742"/>
      <c r="J124" s="742">
        <v>50000</v>
      </c>
      <c r="K124" s="742"/>
      <c r="L124" s="797">
        <v>50000</v>
      </c>
    </row>
    <row r="125" spans="1:12" ht="15.75">
      <c r="A125" s="737"/>
      <c r="B125" s="738"/>
      <c r="C125" s="739"/>
      <c r="D125" s="739"/>
      <c r="E125" s="740" t="s">
        <v>430</v>
      </c>
      <c r="F125" s="741"/>
      <c r="G125" s="742"/>
      <c r="H125" s="742"/>
      <c r="I125" s="742"/>
      <c r="J125" s="742"/>
      <c r="K125" s="742"/>
      <c r="L125" s="797"/>
    </row>
    <row r="126" spans="1:12" ht="15.75" customHeight="1">
      <c r="A126" s="782"/>
      <c r="B126" s="751">
        <v>920</v>
      </c>
      <c r="C126" s="996" t="s">
        <v>458</v>
      </c>
      <c r="D126" s="997"/>
      <c r="E126" s="998"/>
      <c r="F126" s="752">
        <f>F127+F128+F129</f>
        <v>1037</v>
      </c>
      <c r="G126" s="753">
        <v>6887939.6775000012</v>
      </c>
      <c r="H126" s="753">
        <v>657089.21</v>
      </c>
      <c r="I126" s="753">
        <v>115000.004</v>
      </c>
      <c r="J126" s="753">
        <v>100000</v>
      </c>
      <c r="K126" s="753">
        <v>0</v>
      </c>
      <c r="L126" s="754">
        <v>7760028.8914999999</v>
      </c>
    </row>
    <row r="127" spans="1:12" ht="15.75">
      <c r="A127" s="737"/>
      <c r="B127" s="738"/>
      <c r="C127" s="739"/>
      <c r="D127" s="739"/>
      <c r="E127" s="740" t="s">
        <v>428</v>
      </c>
      <c r="F127" s="741">
        <f>F131+F135+F139+F143</f>
        <v>1037</v>
      </c>
      <c r="G127" s="742">
        <f>G131+G135+G139+G143</f>
        <v>6967423.3219999997</v>
      </c>
      <c r="H127" s="742">
        <f>H131+H135+H139+H143</f>
        <v>647089.21</v>
      </c>
      <c r="I127" s="742">
        <v>115000.004</v>
      </c>
      <c r="J127" s="742">
        <v>0</v>
      </c>
      <c r="K127" s="742">
        <v>0</v>
      </c>
      <c r="L127" s="742">
        <v>7600028.8914999999</v>
      </c>
    </row>
    <row r="128" spans="1:12" ht="15.75">
      <c r="A128" s="737"/>
      <c r="B128" s="738"/>
      <c r="C128" s="739"/>
      <c r="D128" s="739"/>
      <c r="E128" s="860" t="s">
        <v>429</v>
      </c>
      <c r="F128" s="741"/>
      <c r="G128" s="742"/>
      <c r="H128" s="742">
        <v>60000</v>
      </c>
      <c r="I128" s="742"/>
      <c r="J128" s="742">
        <v>100000</v>
      </c>
      <c r="K128" s="742">
        <v>0</v>
      </c>
      <c r="L128" s="748">
        <v>160000</v>
      </c>
    </row>
    <row r="129" spans="1:12" ht="15.75">
      <c r="A129" s="737"/>
      <c r="B129" s="738"/>
      <c r="C129" s="739"/>
      <c r="D129" s="739"/>
      <c r="E129" s="740" t="s">
        <v>430</v>
      </c>
      <c r="F129" s="741"/>
      <c r="G129" s="742"/>
      <c r="H129" s="742"/>
      <c r="I129" s="742"/>
      <c r="J129" s="742"/>
      <c r="K129" s="742"/>
      <c r="L129" s="748"/>
    </row>
    <row r="130" spans="1:12" ht="15.75">
      <c r="A130" s="783"/>
      <c r="B130" s="784">
        <v>92065</v>
      </c>
      <c r="C130" s="785"/>
      <c r="D130" s="989" t="s">
        <v>451</v>
      </c>
      <c r="E130" s="990"/>
      <c r="F130" s="786">
        <f>F131+F132+F133</f>
        <v>6</v>
      </c>
      <c r="G130" s="787">
        <v>48701.687999999995</v>
      </c>
      <c r="H130" s="787">
        <v>0</v>
      </c>
      <c r="I130" s="787">
        <v>0</v>
      </c>
      <c r="J130" s="787">
        <v>100000</v>
      </c>
      <c r="K130" s="787">
        <v>0</v>
      </c>
      <c r="L130" s="794">
        <v>148701.68799999999</v>
      </c>
    </row>
    <row r="131" spans="1:12" ht="15.75">
      <c r="A131" s="737"/>
      <c r="B131" s="738"/>
      <c r="C131" s="739"/>
      <c r="D131" s="739"/>
      <c r="E131" s="740" t="s">
        <v>428</v>
      </c>
      <c r="F131" s="741">
        <f>[1]DKA!C26</f>
        <v>6</v>
      </c>
      <c r="G131" s="742">
        <v>48701.687999999995</v>
      </c>
      <c r="H131" s="742"/>
      <c r="I131" s="742"/>
      <c r="J131" s="742">
        <v>0</v>
      </c>
      <c r="K131" s="742"/>
      <c r="L131" s="797">
        <v>48701.687999999995</v>
      </c>
    </row>
    <row r="132" spans="1:12" ht="15.75">
      <c r="A132" s="737"/>
      <c r="B132" s="738"/>
      <c r="C132" s="739"/>
      <c r="D132" s="739"/>
      <c r="E132" s="740" t="s">
        <v>429</v>
      </c>
      <c r="F132" s="741"/>
      <c r="G132" s="742"/>
      <c r="H132" s="742"/>
      <c r="I132" s="742"/>
      <c r="J132" s="742">
        <v>100000</v>
      </c>
      <c r="K132" s="864"/>
      <c r="L132" s="797">
        <v>100000</v>
      </c>
    </row>
    <row r="133" spans="1:12" ht="15.75">
      <c r="A133" s="737"/>
      <c r="B133" s="738"/>
      <c r="C133" s="739"/>
      <c r="D133" s="739"/>
      <c r="E133" s="740" t="s">
        <v>430</v>
      </c>
      <c r="F133" s="741"/>
      <c r="G133" s="742"/>
      <c r="H133" s="742"/>
      <c r="I133" s="742"/>
      <c r="J133" s="742"/>
      <c r="K133" s="864"/>
      <c r="L133" s="797"/>
    </row>
    <row r="134" spans="1:12" ht="15.75">
      <c r="A134" s="783"/>
      <c r="B134" s="784">
        <v>92450</v>
      </c>
      <c r="C134" s="785"/>
      <c r="D134" s="989" t="s">
        <v>459</v>
      </c>
      <c r="E134" s="990"/>
      <c r="F134" s="786">
        <f>F135+F136+F137</f>
        <v>86</v>
      </c>
      <c r="G134" s="787">
        <v>559845.88799999992</v>
      </c>
      <c r="H134" s="787">
        <v>122500</v>
      </c>
      <c r="I134" s="787">
        <v>4500</v>
      </c>
      <c r="J134" s="787">
        <v>0</v>
      </c>
      <c r="K134" s="787">
        <v>0</v>
      </c>
      <c r="L134" s="794">
        <v>686845.88799999992</v>
      </c>
    </row>
    <row r="135" spans="1:12" ht="15.75">
      <c r="A135" s="737"/>
      <c r="B135" s="738"/>
      <c r="C135" s="739"/>
      <c r="D135" s="739"/>
      <c r="E135" s="740" t="s">
        <v>428</v>
      </c>
      <c r="F135" s="741">
        <f>'[2]Arsimi Parafillor'!$C$26</f>
        <v>86</v>
      </c>
      <c r="G135" s="742">
        <v>559845.88799999992</v>
      </c>
      <c r="H135" s="742">
        <v>62500</v>
      </c>
      <c r="I135" s="742">
        <v>4500</v>
      </c>
      <c r="J135" s="742"/>
      <c r="K135" s="864"/>
      <c r="L135" s="817">
        <v>626845.88799999992</v>
      </c>
    </row>
    <row r="136" spans="1:12" ht="15.75">
      <c r="A136" s="737"/>
      <c r="B136" s="738"/>
      <c r="C136" s="739"/>
      <c r="D136" s="739"/>
      <c r="E136" s="740" t="s">
        <v>429</v>
      </c>
      <c r="F136" s="741"/>
      <c r="G136" s="742"/>
      <c r="H136" s="742">
        <v>60000</v>
      </c>
      <c r="I136" s="742"/>
      <c r="J136" s="742"/>
      <c r="K136" s="864"/>
      <c r="L136" s="817">
        <v>60000</v>
      </c>
    </row>
    <row r="137" spans="1:12" ht="15.75">
      <c r="A137" s="737"/>
      <c r="B137" s="738"/>
      <c r="C137" s="739"/>
      <c r="D137" s="739"/>
      <c r="E137" s="740" t="s">
        <v>430</v>
      </c>
      <c r="F137" s="741"/>
      <c r="G137" s="742"/>
      <c r="H137" s="742"/>
      <c r="I137" s="742"/>
      <c r="J137" s="742"/>
      <c r="K137" s="864"/>
      <c r="L137" s="817"/>
    </row>
    <row r="138" spans="1:12" ht="15.75">
      <c r="A138" s="783"/>
      <c r="B138" s="784">
        <v>93360</v>
      </c>
      <c r="C138" s="785"/>
      <c r="D138" s="989" t="s">
        <v>460</v>
      </c>
      <c r="E138" s="990"/>
      <c r="F138" s="786">
        <f>F139+F140+F141</f>
        <v>812</v>
      </c>
      <c r="G138" s="787">
        <v>5207484.3555000005</v>
      </c>
      <c r="H138" s="787">
        <f>H139</f>
        <v>449590</v>
      </c>
      <c r="I138" s="787">
        <v>72034.004000000001</v>
      </c>
      <c r="J138" s="787">
        <v>0</v>
      </c>
      <c r="K138" s="787">
        <f>K139</f>
        <v>492577</v>
      </c>
      <c r="L138" s="794">
        <f>G138+H138+I138+J138+K138</f>
        <v>6221685.3595000003</v>
      </c>
    </row>
    <row r="139" spans="1:12" ht="15.75">
      <c r="A139" s="737"/>
      <c r="B139" s="738"/>
      <c r="C139" s="739"/>
      <c r="D139" s="739"/>
      <c r="E139" s="740" t="s">
        <v>428</v>
      </c>
      <c r="F139" s="741">
        <f>'[2]Arsimi Fillor'!$D$26</f>
        <v>812</v>
      </c>
      <c r="G139" s="742">
        <v>5286968</v>
      </c>
      <c r="H139" s="742">
        <f>399590+50000</f>
        <v>449590</v>
      </c>
      <c r="I139" s="742">
        <v>72034.004000000001</v>
      </c>
      <c r="J139" s="742"/>
      <c r="K139" s="864">
        <v>492577</v>
      </c>
      <c r="L139" s="817">
        <f>G139+H139+I139+J139+K139</f>
        <v>6301169.0039999997</v>
      </c>
    </row>
    <row r="140" spans="1:12" ht="15.75">
      <c r="A140" s="737"/>
      <c r="B140" s="738"/>
      <c r="C140" s="739"/>
      <c r="D140" s="739"/>
      <c r="E140" s="740" t="s">
        <v>429</v>
      </c>
      <c r="F140" s="741"/>
      <c r="G140" s="742"/>
      <c r="H140" s="742"/>
      <c r="I140" s="742"/>
      <c r="J140" s="742"/>
      <c r="K140" s="864"/>
      <c r="L140" s="817"/>
    </row>
    <row r="141" spans="1:12" ht="15.75">
      <c r="A141" s="737"/>
      <c r="B141" s="738"/>
      <c r="C141" s="739"/>
      <c r="D141" s="739"/>
      <c r="E141" s="740" t="s">
        <v>430</v>
      </c>
      <c r="F141" s="741"/>
      <c r="G141" s="742"/>
      <c r="H141" s="742"/>
      <c r="I141" s="742"/>
      <c r="J141" s="742"/>
      <c r="K141" s="864"/>
      <c r="L141" s="817"/>
    </row>
    <row r="142" spans="1:12" ht="15.75">
      <c r="A142" s="783"/>
      <c r="B142" s="784">
        <v>94560</v>
      </c>
      <c r="C142" s="785"/>
      <c r="D142" s="989" t="s">
        <v>461</v>
      </c>
      <c r="E142" s="990"/>
      <c r="F142" s="786">
        <f>F143+F144+F145</f>
        <v>133</v>
      </c>
      <c r="G142" s="787">
        <v>1071907.746</v>
      </c>
      <c r="H142" s="787">
        <v>134999.21</v>
      </c>
      <c r="I142" s="787">
        <v>38466</v>
      </c>
      <c r="J142" s="787">
        <v>0</v>
      </c>
      <c r="K142" s="787">
        <v>0</v>
      </c>
      <c r="L142" s="794">
        <v>1245372.956</v>
      </c>
    </row>
    <row r="143" spans="1:12" ht="15.75">
      <c r="A143" s="737"/>
      <c r="B143" s="738"/>
      <c r="C143" s="739"/>
      <c r="D143" s="739"/>
      <c r="E143" s="740" t="s">
        <v>428</v>
      </c>
      <c r="F143" s="741">
        <f>'[2]Arsimi i mesem'!$C$26</f>
        <v>133</v>
      </c>
      <c r="G143" s="742">
        <v>1071907.746</v>
      </c>
      <c r="H143" s="742">
        <v>134999.21</v>
      </c>
      <c r="I143" s="742">
        <v>38466</v>
      </c>
      <c r="J143" s="742"/>
      <c r="K143" s="864"/>
      <c r="L143" s="817">
        <v>1245372.956</v>
      </c>
    </row>
    <row r="144" spans="1:12" ht="15.75">
      <c r="A144" s="737"/>
      <c r="B144" s="738"/>
      <c r="C144" s="739"/>
      <c r="D144" s="739"/>
      <c r="E144" s="740" t="s">
        <v>429</v>
      </c>
      <c r="F144" s="741"/>
      <c r="G144" s="742"/>
      <c r="H144" s="742"/>
      <c r="I144" s="742"/>
      <c r="J144" s="742"/>
      <c r="K144" s="864"/>
      <c r="L144" s="817">
        <v>0</v>
      </c>
    </row>
    <row r="145" spans="1:12" ht="16.5" thickBot="1">
      <c r="A145" s="865"/>
      <c r="B145" s="866"/>
      <c r="C145" s="867"/>
      <c r="D145" s="867"/>
      <c r="E145" s="868" t="s">
        <v>430</v>
      </c>
      <c r="F145" s="869"/>
      <c r="G145" s="870"/>
      <c r="H145" s="870"/>
      <c r="I145" s="870"/>
      <c r="J145" s="870"/>
      <c r="K145" s="871"/>
      <c r="L145" s="872"/>
    </row>
    <row r="146" spans="1:12">
      <c r="G146" s="897"/>
      <c r="H146" s="897"/>
      <c r="I146" s="897"/>
      <c r="J146" s="897"/>
      <c r="K146" s="897"/>
      <c r="L146" s="897"/>
    </row>
    <row r="147" spans="1:12" ht="15.75">
      <c r="E147" s="1009"/>
      <c r="F147" s="1009"/>
      <c r="G147" s="1009"/>
      <c r="H147" s="1009"/>
      <c r="I147" s="1009"/>
      <c r="J147" s="1009"/>
      <c r="K147" s="1009"/>
      <c r="L147" s="1009"/>
    </row>
    <row r="148" spans="1:12" ht="15.75">
      <c r="E148" s="1014"/>
      <c r="F148" s="1014"/>
      <c r="G148" s="1014"/>
      <c r="H148" s="1014"/>
      <c r="I148" s="1014"/>
      <c r="J148" s="1014"/>
      <c r="K148" s="1014"/>
      <c r="L148" s="1014"/>
    </row>
    <row r="149" spans="1:12">
      <c r="G149" s="897"/>
      <c r="H149" s="897"/>
      <c r="I149" s="897"/>
      <c r="J149" s="897"/>
      <c r="K149" s="897"/>
      <c r="L149" s="897"/>
    </row>
    <row r="150" spans="1:12">
      <c r="G150" s="897"/>
      <c r="H150" s="897"/>
      <c r="I150" s="897"/>
      <c r="J150" s="897"/>
      <c r="K150" s="897"/>
      <c r="L150" s="897"/>
    </row>
    <row r="151" spans="1:12">
      <c r="G151" s="897"/>
      <c r="H151" s="897"/>
      <c r="I151" s="897"/>
      <c r="J151" s="897"/>
      <c r="K151" s="897"/>
    </row>
    <row r="152" spans="1:12">
      <c r="G152" s="897"/>
      <c r="H152" s="897"/>
      <c r="I152" s="897"/>
      <c r="J152" s="897"/>
      <c r="K152" s="897"/>
    </row>
    <row r="153" spans="1:12">
      <c r="G153" s="897"/>
      <c r="H153" s="897"/>
      <c r="I153" s="897"/>
      <c r="J153" s="897"/>
      <c r="K153" s="897"/>
    </row>
    <row r="154" spans="1:12">
      <c r="G154" s="897"/>
      <c r="H154" s="897"/>
      <c r="I154" s="897"/>
      <c r="J154" s="897"/>
      <c r="K154" s="897"/>
    </row>
    <row r="155" spans="1:12">
      <c r="G155" s="897"/>
      <c r="H155" s="897"/>
      <c r="I155" s="897"/>
      <c r="J155" s="897"/>
      <c r="K155" s="897"/>
    </row>
    <row r="156" spans="1:12">
      <c r="G156" s="897"/>
      <c r="H156" s="897"/>
      <c r="I156" s="897"/>
      <c r="J156" s="897"/>
      <c r="K156" s="897"/>
    </row>
    <row r="157" spans="1:12">
      <c r="G157" s="897"/>
      <c r="H157" s="897"/>
      <c r="I157" s="897"/>
      <c r="J157" s="897"/>
      <c r="K157" s="897"/>
    </row>
    <row r="158" spans="1:12">
      <c r="G158" s="897"/>
      <c r="H158" s="897"/>
      <c r="I158" s="897"/>
      <c r="J158" s="897"/>
      <c r="K158" s="897"/>
    </row>
    <row r="159" spans="1:12">
      <c r="G159" s="897"/>
      <c r="H159" s="897"/>
      <c r="I159" s="897"/>
      <c r="J159" s="897"/>
      <c r="K159" s="897"/>
    </row>
    <row r="160" spans="1:12">
      <c r="G160" s="897"/>
      <c r="H160" s="897"/>
      <c r="I160" s="897"/>
      <c r="J160" s="897"/>
      <c r="K160" s="897"/>
    </row>
    <row r="161" spans="7:11">
      <c r="G161" s="897"/>
      <c r="H161" s="897"/>
      <c r="I161" s="897"/>
      <c r="J161" s="897"/>
      <c r="K161" s="897"/>
    </row>
    <row r="162" spans="7:11">
      <c r="G162" s="897"/>
      <c r="H162" s="897"/>
      <c r="I162" s="897"/>
      <c r="J162" s="897"/>
      <c r="K162" s="897"/>
    </row>
    <row r="163" spans="7:11">
      <c r="G163" s="897"/>
      <c r="H163" s="897"/>
      <c r="I163" s="897"/>
      <c r="J163" s="897"/>
      <c r="K163" s="897"/>
    </row>
    <row r="164" spans="7:11">
      <c r="G164" s="897"/>
      <c r="H164" s="897"/>
      <c r="I164" s="897"/>
      <c r="J164" s="897"/>
      <c r="K164" s="897"/>
    </row>
    <row r="165" spans="7:11">
      <c r="G165" s="897"/>
      <c r="H165" s="897"/>
      <c r="I165" s="897"/>
      <c r="J165" s="897"/>
      <c r="K165" s="897"/>
    </row>
    <row r="166" spans="7:11">
      <c r="G166" s="897"/>
      <c r="H166" s="897"/>
      <c r="I166" s="897"/>
      <c r="J166" s="897"/>
      <c r="K166" s="897"/>
    </row>
    <row r="167" spans="7:11">
      <c r="G167" s="897"/>
      <c r="H167" s="897"/>
      <c r="I167" s="897"/>
      <c r="J167" s="897"/>
      <c r="K167" s="897"/>
    </row>
    <row r="168" spans="7:11">
      <c r="G168" s="897"/>
      <c r="H168" s="897"/>
      <c r="I168" s="897"/>
      <c r="J168" s="897"/>
      <c r="K168" s="897"/>
    </row>
    <row r="169" spans="7:11">
      <c r="G169" s="897"/>
      <c r="H169" s="897"/>
      <c r="I169" s="897"/>
      <c r="J169" s="897"/>
      <c r="K169" s="897"/>
    </row>
    <row r="170" spans="7:11">
      <c r="G170" s="897"/>
      <c r="H170" s="897"/>
      <c r="I170" s="897"/>
      <c r="J170" s="897"/>
      <c r="K170" s="897"/>
    </row>
    <row r="171" spans="7:11">
      <c r="G171" s="897"/>
      <c r="H171" s="897"/>
      <c r="I171" s="897"/>
      <c r="J171" s="897"/>
      <c r="K171" s="897"/>
    </row>
    <row r="172" spans="7:11">
      <c r="G172" s="897"/>
      <c r="H172" s="897"/>
      <c r="I172" s="897"/>
      <c r="J172" s="897"/>
      <c r="K172" s="897"/>
    </row>
    <row r="173" spans="7:11">
      <c r="G173" s="897"/>
      <c r="H173" s="897"/>
      <c r="I173" s="897"/>
      <c r="J173" s="897"/>
      <c r="K173" s="897"/>
    </row>
    <row r="174" spans="7:11">
      <c r="G174" s="897"/>
      <c r="H174" s="897"/>
      <c r="I174" s="897"/>
      <c r="J174" s="897"/>
      <c r="K174" s="897"/>
    </row>
    <row r="175" spans="7:11">
      <c r="G175" s="897"/>
      <c r="H175" s="897"/>
      <c r="I175" s="897"/>
      <c r="J175" s="897"/>
      <c r="K175" s="897"/>
    </row>
    <row r="176" spans="7:11">
      <c r="G176" s="897"/>
      <c r="H176" s="897"/>
      <c r="I176" s="897"/>
      <c r="J176" s="897"/>
      <c r="K176" s="897"/>
    </row>
    <row r="177" spans="7:11">
      <c r="G177" s="897"/>
      <c r="H177" s="897"/>
      <c r="I177" s="897"/>
      <c r="J177" s="897"/>
      <c r="K177" s="897"/>
    </row>
    <row r="178" spans="7:11">
      <c r="G178" s="897"/>
      <c r="H178" s="897"/>
      <c r="I178" s="897"/>
      <c r="J178" s="897"/>
      <c r="K178" s="897"/>
    </row>
    <row r="179" spans="7:11">
      <c r="G179" s="897"/>
      <c r="H179" s="897"/>
      <c r="I179" s="897"/>
      <c r="J179" s="897"/>
      <c r="K179" s="897"/>
    </row>
    <row r="180" spans="7:11">
      <c r="G180" s="884"/>
      <c r="H180" s="884"/>
      <c r="I180" s="884"/>
      <c r="J180" s="884"/>
      <c r="K180" s="884"/>
    </row>
    <row r="181" spans="7:11">
      <c r="G181" s="884"/>
      <c r="H181" s="884"/>
      <c r="I181" s="884"/>
      <c r="J181" s="884"/>
      <c r="K181" s="884"/>
    </row>
    <row r="182" spans="7:11">
      <c r="G182" s="884"/>
      <c r="H182" s="884"/>
      <c r="I182" s="884"/>
      <c r="J182" s="884"/>
      <c r="K182" s="884"/>
    </row>
    <row r="183" spans="7:11">
      <c r="G183" s="884"/>
      <c r="H183" s="884"/>
      <c r="I183" s="884"/>
      <c r="J183" s="884"/>
      <c r="K183" s="884"/>
    </row>
    <row r="184" spans="7:11">
      <c r="G184" s="884"/>
      <c r="H184" s="884"/>
      <c r="I184" s="884"/>
      <c r="J184" s="884"/>
      <c r="K184" s="884"/>
    </row>
    <row r="185" spans="7:11">
      <c r="G185" s="884"/>
      <c r="H185" s="884"/>
      <c r="I185" s="884"/>
      <c r="J185" s="884"/>
      <c r="K185" s="884"/>
    </row>
  </sheetData>
  <mergeCells count="41">
    <mergeCell ref="D138:E138"/>
    <mergeCell ref="D142:E142"/>
    <mergeCell ref="E147:L147"/>
    <mergeCell ref="E148:L148"/>
    <mergeCell ref="D114:E114"/>
    <mergeCell ref="D118:E118"/>
    <mergeCell ref="D122:E122"/>
    <mergeCell ref="C126:E126"/>
    <mergeCell ref="D130:E130"/>
    <mergeCell ref="D134:E134"/>
    <mergeCell ref="C110:E110"/>
    <mergeCell ref="D64:E64"/>
    <mergeCell ref="D68:E68"/>
    <mergeCell ref="C76:E76"/>
    <mergeCell ref="D80:E80"/>
    <mergeCell ref="C84:E84"/>
    <mergeCell ref="D88:E88"/>
    <mergeCell ref="C92:E92"/>
    <mergeCell ref="D96:E96"/>
    <mergeCell ref="D100:E100"/>
    <mergeCell ref="D104:E104"/>
    <mergeCell ref="D108:E108"/>
    <mergeCell ref="C60:E60"/>
    <mergeCell ref="C8:E8"/>
    <mergeCell ref="D12:E12"/>
    <mergeCell ref="C16:E16"/>
    <mergeCell ref="C20:E20"/>
    <mergeCell ref="D24:E24"/>
    <mergeCell ref="D28:E28"/>
    <mergeCell ref="C32:E32"/>
    <mergeCell ref="D36:E36"/>
    <mergeCell ref="C40:E40"/>
    <mergeCell ref="D48:E48"/>
    <mergeCell ref="C56:E56"/>
    <mergeCell ref="O6:P6"/>
    <mergeCell ref="Q6:R6"/>
    <mergeCell ref="C1:J1"/>
    <mergeCell ref="D2:H2"/>
    <mergeCell ref="A4:D4"/>
    <mergeCell ref="M4:R4"/>
    <mergeCell ref="M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LISTA E PROJEKTEVE 2023-25</vt:lpstr>
      <vt:lpstr>GRANTI I PERGJITHSHEM</vt:lpstr>
      <vt:lpstr>GRANTI I ARSIMIT</vt:lpstr>
      <vt:lpstr>GRANTI I SHENDETSISI</vt:lpstr>
      <vt:lpstr>tabela 4.1 2023</vt:lpstr>
      <vt:lpstr>tabela 4.1 2024</vt:lpstr>
      <vt:lpstr>tabela 4.1 2025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Admin8</cp:lastModifiedBy>
  <cp:lastPrinted>2022-08-31T08:18:57Z</cp:lastPrinted>
  <dcterms:created xsi:type="dcterms:W3CDTF">2016-08-17T06:12:20Z</dcterms:created>
  <dcterms:modified xsi:type="dcterms:W3CDTF">2023-02-23T09:30:05Z</dcterms:modified>
</cp:coreProperties>
</file>